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65" yWindow="135" windowWidth="15075" windowHeight="8670" activeTab="7"/>
  </bookViews>
  <sheets>
    <sheet name="Ex 1" sheetId="1" r:id="rId1"/>
    <sheet name="Ex 2" sheetId="2" r:id="rId2"/>
    <sheet name="Ex 3" sheetId="3" r:id="rId3"/>
    <sheet name="Ex 4" sheetId="4" r:id="rId4"/>
    <sheet name="Ex 5" sheetId="5" r:id="rId5"/>
    <sheet name="Ex 6-1" sheetId="6" r:id="rId6"/>
    <sheet name="Ex 6-2" sheetId="7" r:id="rId7"/>
    <sheet name="Ex 7" sheetId="8" r:id="rId8"/>
  </sheets>
  <definedNames>
    <definedName name="_xlnm.Print_Area" localSheetId="2">'Ex 3'!$A$1:$J$46</definedName>
    <definedName name="_xlnm.Print_Area" localSheetId="3">'Ex 4'!$A$1:$H$24</definedName>
    <definedName name="_xlnm.Print_Area" localSheetId="4">'Ex 5'!$A$1:$I$89</definedName>
    <definedName name="_xlnm.Print_Area" localSheetId="5">'Ex 6-1'!$A$1:$O$51</definedName>
    <definedName name="_xlnm.Print_Area" localSheetId="6">'Ex 6-2'!$A$1:$N$29</definedName>
  </definedNames>
  <calcPr calcId="144525"/>
</workbook>
</file>

<file path=xl/calcChain.xml><?xml version="1.0" encoding="utf-8"?>
<calcChain xmlns="http://schemas.openxmlformats.org/spreadsheetml/2006/main">
  <c r="F43" i="8" l="1"/>
  <c r="E42" i="8"/>
  <c r="F42" i="8" s="1"/>
  <c r="E41" i="8"/>
  <c r="F41" i="8" s="1"/>
  <c r="D48" i="8"/>
  <c r="C21" i="8"/>
  <c r="C12" i="8"/>
  <c r="C26" i="7"/>
  <c r="F18" i="7"/>
  <c r="N23" i="7"/>
  <c r="M23" i="7"/>
  <c r="L23" i="7"/>
  <c r="K23" i="7"/>
  <c r="J23" i="7"/>
  <c r="I23" i="7"/>
  <c r="H23" i="7"/>
  <c r="G23" i="7"/>
  <c r="F23" i="7"/>
  <c r="E23" i="7"/>
  <c r="K24" i="6"/>
  <c r="L24" i="6" s="1"/>
  <c r="K21" i="6"/>
  <c r="L21" i="6" s="1"/>
  <c r="F14" i="6"/>
  <c r="K18" i="6"/>
  <c r="L18" i="6" s="1"/>
  <c r="M18" i="6" s="1"/>
  <c r="N18" i="6" s="1"/>
  <c r="O18" i="6" s="1"/>
  <c r="K11" i="6"/>
  <c r="H12" i="6"/>
  <c r="H18" i="6" s="1"/>
  <c r="G8" i="6"/>
  <c r="H8" i="6" s="1"/>
  <c r="I8" i="6" s="1"/>
  <c r="J8" i="6" s="1"/>
  <c r="K8" i="6" s="1"/>
  <c r="L8" i="6" s="1"/>
  <c r="M8" i="6" s="1"/>
  <c r="N8" i="6" s="1"/>
  <c r="O8" i="6" s="1"/>
  <c r="G22" i="4"/>
  <c r="F22" i="4"/>
  <c r="G21" i="4"/>
  <c r="F21" i="4"/>
  <c r="G20" i="4"/>
  <c r="F20" i="4"/>
  <c r="G19" i="4"/>
  <c r="F19" i="4"/>
  <c r="A28" i="3"/>
  <c r="E20" i="3"/>
  <c r="F20" i="3" s="1"/>
  <c r="F17" i="3"/>
  <c r="G17" i="3" s="1"/>
  <c r="H17" i="3" s="1"/>
  <c r="I17" i="3" s="1"/>
  <c r="F14" i="3"/>
  <c r="G73" i="5"/>
  <c r="G67" i="5"/>
  <c r="F82" i="5" s="1"/>
  <c r="A57" i="5"/>
  <c r="I56" i="5"/>
  <c r="G54" i="5"/>
  <c r="G53" i="5"/>
  <c r="A53" i="5"/>
  <c r="I52" i="5"/>
  <c r="I51" i="5"/>
  <c r="F43" i="5"/>
  <c r="F42" i="5"/>
  <c r="F41" i="5"/>
  <c r="F40" i="5"/>
  <c r="F39" i="5"/>
  <c r="F38" i="5"/>
  <c r="G27" i="5"/>
  <c r="G46" i="5" s="1"/>
  <c r="A27" i="5"/>
  <c r="A56" i="5" s="1"/>
  <c r="I26" i="5"/>
  <c r="I55" i="5" s="1"/>
  <c r="G26" i="5"/>
  <c r="G55" i="5" s="1"/>
  <c r="A26" i="5"/>
  <c r="A55" i="5" s="1"/>
  <c r="A25" i="5"/>
  <c r="A24" i="5"/>
  <c r="I23" i="5"/>
  <c r="A23" i="5"/>
  <c r="G21" i="5"/>
  <c r="G32" i="5" s="1"/>
  <c r="G51" i="5" s="1"/>
  <c r="A21" i="5"/>
  <c r="A32" i="5" s="1"/>
  <c r="A51" i="5" s="1"/>
  <c r="G14" i="5"/>
  <c r="G17" i="5" s="1"/>
  <c r="F44" i="8" l="1"/>
  <c r="D49" i="8" s="1"/>
  <c r="D30" i="8"/>
  <c r="D33" i="8" s="1"/>
  <c r="D34" i="8" s="1"/>
  <c r="C23" i="8"/>
  <c r="D50" i="8"/>
  <c r="E49" i="8"/>
  <c r="C14" i="8"/>
  <c r="G18" i="7"/>
  <c r="F24" i="7"/>
  <c r="G12" i="6"/>
  <c r="G18" i="6" s="1"/>
  <c r="I12" i="6"/>
  <c r="I18" i="6" s="1"/>
  <c r="L12" i="6"/>
  <c r="M12" i="6" s="1"/>
  <c r="N12" i="6" s="1"/>
  <c r="O12" i="6" s="1"/>
  <c r="J12" i="6"/>
  <c r="J18" i="6" s="1"/>
  <c r="M21" i="6"/>
  <c r="M24" i="6"/>
  <c r="F17" i="6"/>
  <c r="G14" i="6"/>
  <c r="H14" i="6" s="1"/>
  <c r="I14" i="6" s="1"/>
  <c r="K45" i="6"/>
  <c r="E16" i="3"/>
  <c r="E18" i="3" s="1"/>
  <c r="E22" i="3" s="1"/>
  <c r="F16" i="3"/>
  <c r="F18" i="3" s="1"/>
  <c r="F22" i="3" s="1"/>
  <c r="G14" i="3"/>
  <c r="G20" i="3"/>
  <c r="G45" i="5"/>
  <c r="G47" i="5" s="1"/>
  <c r="F24" i="5"/>
  <c r="G25" i="5" s="1"/>
  <c r="G28" i="5" s="1"/>
  <c r="G56" i="5"/>
  <c r="G57" i="5" s="1"/>
  <c r="G74" i="5"/>
  <c r="F83" i="5"/>
  <c r="E50" i="8" l="1"/>
  <c r="F49" i="8"/>
  <c r="G24" i="7"/>
  <c r="H18" i="7"/>
  <c r="L11" i="6"/>
  <c r="M11" i="6" s="1"/>
  <c r="N11" i="6" s="1"/>
  <c r="O11" i="6" s="1"/>
  <c r="N24" i="6"/>
  <c r="N21" i="6"/>
  <c r="L45" i="6"/>
  <c r="F23" i="6"/>
  <c r="F36" i="6" s="1"/>
  <c r="F20" i="6"/>
  <c r="G17" i="6"/>
  <c r="H20" i="3"/>
  <c r="G16" i="3"/>
  <c r="G18" i="3" s="1"/>
  <c r="H14" i="3"/>
  <c r="G59" i="5"/>
  <c r="F78" i="5" s="1"/>
  <c r="F84" i="5"/>
  <c r="G84" i="5"/>
  <c r="F50" i="8" l="1"/>
  <c r="G49" i="8"/>
  <c r="I18" i="7"/>
  <c r="H24" i="7"/>
  <c r="G23" i="6"/>
  <c r="G36" i="6" s="1"/>
  <c r="G20" i="6"/>
  <c r="H17" i="6"/>
  <c r="M45" i="6"/>
  <c r="O21" i="6"/>
  <c r="O24" i="6"/>
  <c r="F26" i="6"/>
  <c r="G22" i="3"/>
  <c r="H16" i="3"/>
  <c r="H18" i="3" s="1"/>
  <c r="I14" i="3"/>
  <c r="I16" i="3" s="1"/>
  <c r="I18" i="3" s="1"/>
  <c r="I20" i="3"/>
  <c r="G80" i="5"/>
  <c r="G87" i="5" s="1"/>
  <c r="F80" i="5"/>
  <c r="G50" i="8" l="1"/>
  <c r="H49" i="8"/>
  <c r="H50" i="8" s="1"/>
  <c r="I24" i="7"/>
  <c r="J18" i="7"/>
  <c r="G26" i="6"/>
  <c r="N45" i="6"/>
  <c r="G30" i="6"/>
  <c r="G27" i="6"/>
  <c r="F30" i="6"/>
  <c r="F27" i="6"/>
  <c r="H23" i="6"/>
  <c r="H36" i="6" s="1"/>
  <c r="H20" i="6"/>
  <c r="H26" i="6" s="1"/>
  <c r="I17" i="6"/>
  <c r="H22" i="3"/>
  <c r="E24" i="3"/>
  <c r="I22" i="3"/>
  <c r="E31" i="3"/>
  <c r="E32" i="3" s="1"/>
  <c r="E37" i="3" s="1"/>
  <c r="E36" i="3"/>
  <c r="K18" i="7" l="1"/>
  <c r="J24" i="7"/>
  <c r="H30" i="6"/>
  <c r="H27" i="6"/>
  <c r="O45" i="6"/>
  <c r="I23" i="6"/>
  <c r="I36" i="6" s="1"/>
  <c r="I20" i="6"/>
  <c r="J17" i="6"/>
  <c r="F33" i="6"/>
  <c r="E38" i="3"/>
  <c r="K24" i="7" l="1"/>
  <c r="L18" i="7"/>
  <c r="I26" i="6"/>
  <c r="I27" i="6" s="1"/>
  <c r="G43" i="6"/>
  <c r="G47" i="6" s="1"/>
  <c r="F43" i="6"/>
  <c r="F47" i="6" s="1"/>
  <c r="F34" i="6"/>
  <c r="I30" i="6"/>
  <c r="J23" i="6"/>
  <c r="J36" i="6" s="1"/>
  <c r="J20" i="6"/>
  <c r="K17" i="6"/>
  <c r="H33" i="6"/>
  <c r="J26" i="6" l="1"/>
  <c r="M18" i="7"/>
  <c r="L24" i="7"/>
  <c r="H43" i="6"/>
  <c r="H47" i="6" s="1"/>
  <c r="H34" i="6"/>
  <c r="J30" i="6"/>
  <c r="J27" i="6"/>
  <c r="K23" i="6"/>
  <c r="K36" i="6" s="1"/>
  <c r="K20" i="6"/>
  <c r="L17" i="6"/>
  <c r="I33" i="6"/>
  <c r="M24" i="7" l="1"/>
  <c r="N18" i="7"/>
  <c r="K26" i="6"/>
  <c r="I43" i="6"/>
  <c r="I47" i="6" s="1"/>
  <c r="I34" i="6"/>
  <c r="K30" i="6"/>
  <c r="K27" i="6"/>
  <c r="M17" i="6"/>
  <c r="L20" i="6"/>
  <c r="L23" i="6"/>
  <c r="L36" i="6" s="1"/>
  <c r="J33" i="6"/>
  <c r="N24" i="7" l="1"/>
  <c r="J43" i="6"/>
  <c r="J47" i="6" s="1"/>
  <c r="J34" i="6"/>
  <c r="N17" i="6"/>
  <c r="M23" i="6"/>
  <c r="M36" i="6" s="1"/>
  <c r="M20" i="6"/>
  <c r="L26" i="6"/>
  <c r="K33" i="6"/>
  <c r="M26" i="6" l="1"/>
  <c r="M30" i="6" s="1"/>
  <c r="K43" i="6"/>
  <c r="K47" i="6" s="1"/>
  <c r="K34" i="6"/>
  <c r="M27" i="6"/>
  <c r="L30" i="6"/>
  <c r="L27" i="6"/>
  <c r="O17" i="6"/>
  <c r="N20" i="6"/>
  <c r="N23" i="6"/>
  <c r="N36" i="6" s="1"/>
  <c r="O23" i="6" l="1"/>
  <c r="O36" i="6" s="1"/>
  <c r="O20" i="6"/>
  <c r="N26" i="6"/>
  <c r="L33" i="6"/>
  <c r="M33" i="6"/>
  <c r="M43" i="6" l="1"/>
  <c r="M47" i="6" s="1"/>
  <c r="M34" i="6"/>
  <c r="L43" i="6"/>
  <c r="L47" i="6" s="1"/>
  <c r="L34" i="6"/>
  <c r="N30" i="6"/>
  <c r="N27" i="6"/>
  <c r="O26" i="6"/>
  <c r="O30" i="6" l="1"/>
  <c r="O27" i="6"/>
  <c r="N33" i="6"/>
  <c r="N43" i="6" l="1"/>
  <c r="N47" i="6" s="1"/>
  <c r="N34" i="6"/>
  <c r="O33" i="6"/>
  <c r="O43" i="6" l="1"/>
  <c r="O47" i="6" s="1"/>
  <c r="F49" i="6" s="1"/>
  <c r="F51" i="6" s="1"/>
  <c r="O34" i="6"/>
</calcChain>
</file>

<file path=xl/sharedStrings.xml><?xml version="1.0" encoding="utf-8"?>
<sst xmlns="http://schemas.openxmlformats.org/spreadsheetml/2006/main" count="440" uniqueCount="354">
  <si>
    <t>VALUATION SUMMARY</t>
  </si>
  <si>
    <t>Indicated</t>
  </si>
  <si>
    <t>Estimated</t>
  </si>
  <si>
    <t>RCNLD</t>
  </si>
  <si>
    <t>Development Effort</t>
  </si>
  <si>
    <t>Component [c]</t>
  </si>
  <si>
    <t>Software System</t>
  </si>
  <si>
    <t>in Person Months [a]</t>
  </si>
  <si>
    <t>$000</t>
  </si>
  <si>
    <t>AS/400</t>
  </si>
  <si>
    <t>Tandem</t>
  </si>
  <si>
    <t>Unisys</t>
  </si>
  <si>
    <t>Pioneer</t>
  </si>
  <si>
    <t>Voyager</t>
  </si>
  <si>
    <t>Host to Host</t>
  </si>
  <si>
    <t>Plus Developer's Profit [d]</t>
  </si>
  <si>
    <t>Plus Entrepreneurial Incentive [e]</t>
  </si>
  <si>
    <t>Total Replacement Cost New</t>
  </si>
  <si>
    <t>Replacement Cost New Less Depreciation</t>
  </si>
  <si>
    <t>Footnotes:</t>
  </si>
  <si>
    <t>AS OF JANUARY 1, 2011</t>
  </si>
  <si>
    <t>Estimated Software</t>
  </si>
  <si>
    <t>Time to Develop</t>
  </si>
  <si>
    <t>Replacement Software</t>
  </si>
  <si>
    <t>(in calendar</t>
  </si>
  <si>
    <t>Months) [b]</t>
  </si>
  <si>
    <t>Point of Sale</t>
  </si>
  <si>
    <t xml:space="preserve">Total Direct and Indirect Costs </t>
  </si>
  <si>
    <t>Less Depreciation and Obsolescence [f]</t>
  </si>
  <si>
    <t>[b] The estimated time to develop replacement software in calendar months for each software category is equal to the average of the time to develop the replacement software in calendar months using (1) the COCOMO software engineering model and (2) the KnowledgePLAN software engineering model, rounded. The final figure in this column represents a weighted average time to develop the replacement software in calendar months (weighted by effort in person months), which is used to calculate the entrepreneurial incentive.</t>
  </si>
  <si>
    <t>[d] Calculated as (1) total direct replacement cost new times (2) a computer software developer's profit margin of 11 percent times 55 percent. This adjustment is made because 45 percent of software development workforce represents outside contractors, the cost of which already includes a market-based developer's profit.</t>
  </si>
  <si>
    <t>System Scheduled for Replacement</t>
  </si>
  <si>
    <t>Replacement</t>
  </si>
  <si>
    <t>Percent</t>
  </si>
  <si>
    <t>Obsolete</t>
  </si>
  <si>
    <t>Obsolescence</t>
  </si>
  <si>
    <t>Allowance</t>
  </si>
  <si>
    <t xml:space="preserve">   Total</t>
  </si>
  <si>
    <t>Cost New*</t>
  </si>
  <si>
    <t>ESTIMATE OF COMPUTER SOFTWARE DEVELOPER'S PROFIT</t>
  </si>
  <si>
    <t>Profit Margin Comparison</t>
  </si>
  <si>
    <t>Operating Profit Margins</t>
  </si>
  <si>
    <t>SIC Code 7371 - Custom Computer Programming Services - All Companies</t>
  </si>
  <si>
    <t>[a]</t>
  </si>
  <si>
    <t>SIC Code 7371 - Custom Computer Programming Services - Sales of $25 Million and Over</t>
  </si>
  <si>
    <t>SIC Code 7373 - Computer Systems Design Services - All Companies</t>
  </si>
  <si>
    <t>[b]</t>
  </si>
  <si>
    <t>SIC Code 7373 - Computer Systems Design Services - Sales of $25 Million and Over</t>
  </si>
  <si>
    <t>Adjusted Operating Profit Margins</t>
  </si>
  <si>
    <t>Selected Guideline Companies</t>
  </si>
  <si>
    <t>Ticker</t>
  </si>
  <si>
    <t>Average</t>
  </si>
  <si>
    <t>Accenture plc</t>
  </si>
  <si>
    <t>ACN</t>
  </si>
  <si>
    <t>[c]</t>
  </si>
  <si>
    <t>Analysts International Corp.</t>
  </si>
  <si>
    <t>ANLY</t>
  </si>
  <si>
    <t>Bearing Point Ind.</t>
  </si>
  <si>
    <t>BGPT</t>
  </si>
  <si>
    <t>Cap Gemini Ernst &amp; Young Group</t>
  </si>
  <si>
    <t>CGEY</t>
  </si>
  <si>
    <t>Cognizant Technology Solutions Corp.</t>
  </si>
  <si>
    <t>CTSH</t>
  </si>
  <si>
    <t>Computer Sciences Corporation</t>
  </si>
  <si>
    <t>CSC</t>
  </si>
  <si>
    <t>Electronic Data Systems Corp.</t>
  </si>
  <si>
    <t>EDS</t>
  </si>
  <si>
    <t>Infosys Technologies Ltd.</t>
  </si>
  <si>
    <t>INFY</t>
  </si>
  <si>
    <t>Perot Systems Corp.</t>
  </si>
  <si>
    <t>PER</t>
  </si>
  <si>
    <t>Unisys Corporation</t>
  </si>
  <si>
    <t>UIS</t>
  </si>
  <si>
    <t>Wipro Ltd.</t>
  </si>
  <si>
    <t>WIT</t>
  </si>
  <si>
    <t>High Profit Margins</t>
  </si>
  <si>
    <t>Low Profit Margins</t>
  </si>
  <si>
    <t>Median Profit Margins</t>
  </si>
  <si>
    <t>Average Profit Margins</t>
  </si>
  <si>
    <t>Selected Computer Software Developer's Profit</t>
  </si>
  <si>
    <t>[c] Capital IQ Database.</t>
  </si>
  <si>
    <t>4/1/09</t>
  </si>
  <si>
    <t>4/1/08</t>
  </si>
  <si>
    <t>4/1/07</t>
  </si>
  <si>
    <t>3/31/10</t>
  </si>
  <si>
    <t>3/31/09</t>
  </si>
  <si>
    <t>3/31/08</t>
  </si>
  <si>
    <t>2010/2009</t>
  </si>
  <si>
    <t>2009/2008</t>
  </si>
  <si>
    <t>2008/2007</t>
  </si>
  <si>
    <r>
      <t xml:space="preserve">[a] The Risk Management Association (RMA) 2010-2009, 2009-2008, and 2008-2007 </t>
    </r>
    <r>
      <rPr>
        <i/>
        <sz val="8"/>
        <rFont val="Times New Roman"/>
        <family val="1"/>
      </rPr>
      <t>Annual Statement Studies</t>
    </r>
    <r>
      <rPr>
        <sz val="8"/>
        <rFont val="Times New Roman"/>
        <family val="1"/>
      </rPr>
      <t xml:space="preserve"> - Custom Computer Programming Services.</t>
    </r>
  </si>
  <si>
    <r>
      <t xml:space="preserve">[b] The Risk Management Association (RMA) 2010-2009, 2009-2008, and 2008-2007 </t>
    </r>
    <r>
      <rPr>
        <i/>
        <sz val="8"/>
        <rFont val="Times New Roman"/>
        <family val="1"/>
      </rPr>
      <t>Annual Statement Studies</t>
    </r>
    <r>
      <rPr>
        <sz val="8"/>
        <rFont val="Times New Roman"/>
        <family val="1"/>
      </rPr>
      <t xml:space="preserve"> - Computer Systems Design Services.</t>
    </r>
  </si>
  <si>
    <t>WEIGHTED AVERAGE COST OF CAPITAL</t>
  </si>
  <si>
    <t>Cost of Equity Capital:</t>
  </si>
  <si>
    <t>Method #1: Modified Capital Asset Pricing Model (Ex Post Equity Risk Premium)</t>
  </si>
  <si>
    <t>Source</t>
  </si>
  <si>
    <t>General Equity Risk Premium</t>
  </si>
  <si>
    <t>Multiplied by: Industry Beta</t>
  </si>
  <si>
    <t>Size Equity Risk Premium</t>
  </si>
  <si>
    <t>Company-Specific Equity Risk Premium</t>
  </si>
  <si>
    <t xml:space="preserve">     Indicated Cost of Equity Capital </t>
  </si>
  <si>
    <t>Method #2: Modified Capital Asset Pricing Model (Supply Side Equity Risk Premium)</t>
  </si>
  <si>
    <t>Method #3: Duff &amp; Phelps, LLC Risk Premium Report Model</t>
  </si>
  <si>
    <t>Regression Equation</t>
  </si>
  <si>
    <t>Risk</t>
  </si>
  <si>
    <t>Fundamental</t>
  </si>
  <si>
    <t>Variables</t>
  </si>
  <si>
    <t>Premium Over</t>
  </si>
  <si>
    <t>$MM</t>
  </si>
  <si>
    <t>Constant</t>
  </si>
  <si>
    <t>Coefficient</t>
  </si>
  <si>
    <t xml:space="preserve">  Book Value of Equity</t>
  </si>
  <si>
    <t xml:space="preserve">  5-Year Average Net Income</t>
  </si>
  <si>
    <t xml:space="preserve">  Total Assets</t>
  </si>
  <si>
    <t xml:space="preserve">  5-Year Average EBITDA</t>
  </si>
  <si>
    <t xml:space="preserve">  Total Revenue</t>
  </si>
  <si>
    <t xml:space="preserve">  Number of Employees (not in Mil)</t>
  </si>
  <si>
    <t>Company-Specific Risk Premium</t>
  </si>
  <si>
    <t>Method #4: Build-Up Model</t>
  </si>
  <si>
    <t xml:space="preserve">Industry Equity  Risk Premium </t>
  </si>
  <si>
    <t>Selected Cost of Equity Capital</t>
  </si>
  <si>
    <t>Median of Methods #1 - #4 Indicated Cost of Equity Capital</t>
  </si>
  <si>
    <t>Cost of Debt Capital:</t>
  </si>
  <si>
    <t>Before Tax Cost of Debt Capital</t>
  </si>
  <si>
    <t>Income Tax Rate</t>
  </si>
  <si>
    <t>Selected Cost of Debt Capital</t>
  </si>
  <si>
    <t>Capital Structure:</t>
  </si>
  <si>
    <t>Equity / Invested Capital</t>
  </si>
  <si>
    <t>Debt / Invested Capital</t>
  </si>
  <si>
    <t xml:space="preserve">   Total Invested Capital</t>
  </si>
  <si>
    <t>Weighted Average Cost of Capital Calculation:</t>
  </si>
  <si>
    <t>Multiplied by Equity / Invested Capital</t>
  </si>
  <si>
    <t>Equals Weighted Cost of Equity Capital</t>
  </si>
  <si>
    <t>(Rounded)</t>
  </si>
  <si>
    <t>Multiplied by Debt / Invested Capital</t>
  </si>
  <si>
    <t>Equals Weighted Cost of Debt Capital</t>
  </si>
  <si>
    <t>Weighted Average Cost of Capital (rounded)</t>
  </si>
  <si>
    <t>[a] Estimated as the constant plus the coefficient multiplied by the log of the financial fundamental.</t>
  </si>
  <si>
    <t xml:space="preserve"> as of December 31, 2010.</t>
  </si>
  <si>
    <t>Valuation analyst estimate.</t>
  </si>
  <si>
    <t>Duff &amp; Phelps, LLC Risk Premium Report 2010.</t>
  </si>
  <si>
    <t>Morningstar, SIC 4813, average 2007 - 2010.</t>
  </si>
  <si>
    <t>Beta Company cost of debt.</t>
  </si>
  <si>
    <t>Beta Company effective income tax rate.</t>
  </si>
  <si>
    <t>Based on median of selected guideline cmpanies.</t>
  </si>
  <si>
    <t>Based on median of selected guideline companies.</t>
  </si>
  <si>
    <r>
      <t xml:space="preserve">20-year treasury bond, </t>
    </r>
    <r>
      <rPr>
        <i/>
        <sz val="9"/>
        <rFont val="Times New Roman"/>
        <family val="1"/>
      </rPr>
      <t>The Federal Reserve Statistical Release,</t>
    </r>
  </si>
  <si>
    <r>
      <t>Stocks Bonds Bills &amp; Inflation</t>
    </r>
    <r>
      <rPr>
        <sz val="9"/>
        <rFont val="Times New Roman"/>
        <family val="1"/>
      </rPr>
      <t>, Morningstar, Inc., 2010.</t>
    </r>
  </si>
  <si>
    <r>
      <t xml:space="preserve">2nd decile, </t>
    </r>
    <r>
      <rPr>
        <i/>
        <sz val="9"/>
        <rFont val="Times New Roman"/>
        <family val="1"/>
      </rPr>
      <t>Stocks Bonds Bills &amp; Inflation</t>
    </r>
    <r>
      <rPr>
        <sz val="9"/>
        <rFont val="Times New Roman"/>
        <family val="1"/>
      </rPr>
      <t>, Morningstar, Inc., 2010.</t>
    </r>
  </si>
  <si>
    <r>
      <rPr>
        <i/>
        <sz val="9"/>
        <rFont val="Times New Roman"/>
        <family val="1"/>
      </rPr>
      <t>Stocks Bonds Bills &amp; Inflation</t>
    </r>
    <r>
      <rPr>
        <sz val="9"/>
        <rFont val="Times New Roman"/>
        <family val="1"/>
      </rPr>
      <t>, Morningstar, Inc., 2010.</t>
    </r>
  </si>
  <si>
    <t>TRADEMARKS AND TRADE NAMES</t>
  </si>
  <si>
    <t>Present Value of Discrete Trademark Income:</t>
  </si>
  <si>
    <t xml:space="preserve">Projected Pretax Trademark Income </t>
  </si>
  <si>
    <t>Discounting Periods [d]</t>
  </si>
  <si>
    <t>Present Value of Trademark Income</t>
  </si>
  <si>
    <t>Sum of Present Values of Trademark Income</t>
  </si>
  <si>
    <t>Present Value of Terminal Value</t>
  </si>
  <si>
    <t>[d] Calculated as if cash flow is received at mid-year.</t>
  </si>
  <si>
    <t>Present Value of Terminal Period Trademark Income:</t>
  </si>
  <si>
    <t>Direct Capitalization Multiple [g]</t>
  </si>
  <si>
    <t>Terminal Value of Trademark Income</t>
  </si>
  <si>
    <t>Present Value Factor @ 11%</t>
  </si>
  <si>
    <t>Trademark Valuation Summary:</t>
  </si>
  <si>
    <t>Present Value of Discrete Trademark Income</t>
  </si>
  <si>
    <t>Present Value of Trademark Terminal Value</t>
  </si>
  <si>
    <t>[b] Based on an analysis of arm's-length license agreements between parties for similar property, as summarized in Exhibit 4.</t>
  </si>
  <si>
    <t>[f] Based on the 2015 projected after-tax trademark income and an expected long-term growth rate of zero percent.</t>
  </si>
  <si>
    <t>[g] Based on a present value of an annuity factor for an 11 percent discount rate and a 15-year expected RUL.</t>
  </si>
  <si>
    <t>License</t>
  </si>
  <si>
    <t>Royalty Rate Range</t>
  </si>
  <si>
    <t>Year</t>
  </si>
  <si>
    <t>Low</t>
  </si>
  <si>
    <t>High</t>
  </si>
  <si>
    <t>Southwestern Bell Telephone</t>
  </si>
  <si>
    <t>Affiliate Group</t>
  </si>
  <si>
    <t>The affiliate group imputed an affiliate compensation fee or "royalty" for the affiliates' right to the name, reputation and public image of the parent telephone company. The affiliates recognize the franchise-like benefits realized as a result of their relationship with the licensor.</t>
  </si>
  <si>
    <t>NA</t>
  </si>
  <si>
    <t>Cable and Wireless PLC</t>
  </si>
  <si>
    <t>Hong Kong Telecommunications Ltd.</t>
  </si>
  <si>
    <t>AT&amp;T Corp.</t>
  </si>
  <si>
    <t>KIRI Inc.</t>
  </si>
  <si>
    <t>$2.5 million minimum guarantee</t>
  </si>
  <si>
    <t>Nextel</t>
  </si>
  <si>
    <t>Nextel Partners</t>
  </si>
  <si>
    <t>France Telecom (Orange Brand Services Limited, UK)</t>
  </si>
  <si>
    <t>PTK Centertel</t>
  </si>
  <si>
    <t>PTK Centertel is rebranding its name from Idea to Orange. Idea, which now holds 32.2 percent of the market, will change its name and logo (trademark). PTK Centertel will pay the France Telecom a royalty for use of the Orange name.</t>
  </si>
  <si>
    <t>Qwest Communications International, Inc. [a]</t>
  </si>
  <si>
    <t>Unical Enterprises, Inc.</t>
  </si>
  <si>
    <t>An exclusive, limited nontransferable, revocable right to use the following trademarks: Techline, Easytouch, Favorite, Classic Favorite, Classic Favorite Plus, Phototouch, Choice, Competitor, Competitor Plus, Roommate, Plaza, Favorite Plus, Easyreach, Big Button, EZ Button, Cleartech, Favorite Messenger II, Digimate, Mountain Bell. Nonexclusive, limited, nontransferable revocable right to use the following trademarks: B Office, Bell Symbol, Bell mark, Northwestern Bell. All of the above in connection  with corded telephones, cordless telephones, answering machines, integrated telephone/answering devices, and computers and monitors.</t>
  </si>
  <si>
    <t>Virgin Enterprises Limited</t>
  </si>
  <si>
    <t>NTL Inc.</t>
  </si>
  <si>
    <t xml:space="preserve">Low </t>
  </si>
  <si>
    <t xml:space="preserve">Mean </t>
  </si>
  <si>
    <t>Median</t>
  </si>
  <si>
    <t>CUT TRADEMARK LICENSE TRANSACTIONS</t>
  </si>
  <si>
    <t>Trademark Licensor</t>
  </si>
  <si>
    <t>Trademark Licensee</t>
  </si>
  <si>
    <t>Comparable Uncontrolled Transaction (CUT)</t>
  </si>
  <si>
    <t>Trademark License Description</t>
  </si>
  <si>
    <t>NA = not applicable</t>
  </si>
  <si>
    <t>Pro Forma Years</t>
  </si>
  <si>
    <t>Annual Growth Rate Percent</t>
  </si>
  <si>
    <t>Customer Retention Rate</t>
  </si>
  <si>
    <t>EBITDA</t>
  </si>
  <si>
    <t>EBITDA Margin</t>
  </si>
  <si>
    <t>Less: Depreciation/Amortization Expense</t>
  </si>
  <si>
    <t>% of Revenue</t>
  </si>
  <si>
    <t>[d]</t>
  </si>
  <si>
    <t>EBIT</t>
  </si>
  <si>
    <t>EBIT Margin</t>
  </si>
  <si>
    <t>Plus: Sales and Marketing Expense Adjustment</t>
  </si>
  <si>
    <t>Pretax Income</t>
  </si>
  <si>
    <t>Net Income</t>
  </si>
  <si>
    <t>Net Margin</t>
  </si>
  <si>
    <t>Plus: Depreciation/Amortization Expense</t>
  </si>
  <si>
    <t>Less: Charges for the Use of Contributory Assets:</t>
  </si>
  <si>
    <t>[e]</t>
  </si>
  <si>
    <t>[f]</t>
  </si>
  <si>
    <t>[g]</t>
  </si>
  <si>
    <t>Discounting Periods</t>
  </si>
  <si>
    <t>[h]</t>
  </si>
  <si>
    <t>Present Value of Discrete Cash Flow (2020-2029)</t>
  </si>
  <si>
    <t>VALUATION OF PHARMACEUTICAL PRODUCT PATENT</t>
  </si>
  <si>
    <t>Valuation of the Delta Product Patent</t>
  </si>
  <si>
    <t>12/31/11</t>
  </si>
  <si>
    <t>Estimated Delta Product Attrition Rate</t>
  </si>
  <si>
    <t>Revenue Attributable to the Delta Product Patent</t>
  </si>
  <si>
    <t>Less: Income Taxes @ 37 percent</t>
  </si>
  <si>
    <t>Working Capital Capital Charge</t>
  </si>
  <si>
    <t>Routine Intangible Assets Capital Charge</t>
  </si>
  <si>
    <t>Equals: Patent Economic Income</t>
  </si>
  <si>
    <t>Present Value of Patent Economic Income</t>
  </si>
  <si>
    <t>Present Value of Patent Economic Income (2011-2020)</t>
  </si>
  <si>
    <t>Return on Working Capital</t>
  </si>
  <si>
    <t>[h] Calculated as if cash flow is received at mid-year.</t>
  </si>
  <si>
    <t>VALUATION VARIABLES</t>
  </si>
  <si>
    <t>[a] Considers the historical weighted decay rates for the Delta patented product revenue.</t>
  </si>
  <si>
    <t>Weighted Annual Revenue Decay Rate</t>
  </si>
  <si>
    <r>
      <t>[b] Represents 77</t>
    </r>
    <r>
      <rPr>
        <sz val="7.2"/>
        <rFont val="Times New Roman"/>
        <family val="1"/>
      </rPr>
      <t xml:space="preserve"> percent</t>
    </r>
    <r>
      <rPr>
        <sz val="8"/>
        <rFont val="Times New Roman"/>
        <family val="1"/>
      </rPr>
      <t xml:space="preserve"> of Delta product revenue in 2011 based on the estimated attrition rate. Thereafter, Delta product revenue is decreased annually based on (1) the estimated attrition rate and (2) the negative annual growth rate.</t>
    </r>
  </si>
  <si>
    <t>[c] The projected 2015 EBITDA margin is maintained after 2015.</t>
  </si>
  <si>
    <t>[d] The projected 2015 depreciation expense as a percent of revenue is maintained after 2015.</t>
  </si>
  <si>
    <t>2011</t>
  </si>
  <si>
    <t>2012</t>
  </si>
  <si>
    <t>2013</t>
  </si>
  <si>
    <t>2014</t>
  </si>
  <si>
    <t>2015</t>
  </si>
  <si>
    <t>2016</t>
  </si>
  <si>
    <t>2017</t>
  </si>
  <si>
    <t>2018</t>
  </si>
  <si>
    <t>2019</t>
  </si>
  <si>
    <t>2020</t>
  </si>
  <si>
    <t>Working Capital Requirement (times Delta product revenue)</t>
  </si>
  <si>
    <t>[f] Equals the sum of projected capital expenditure allocated to the Delta product line based on (1) % of revenue and (2) the return on tangible assets requirement estimated (based on the WACC).</t>
  </si>
  <si>
    <t>Net Tangible Assets as % of Consolidated Revenue (see Exhibit 7)</t>
  </si>
  <si>
    <t>Tangible Assets Requirement (times Delta product line revenue)</t>
  </si>
  <si>
    <t>Return on Tangible Assets</t>
  </si>
  <si>
    <t>CONTRIBUTORY ASSET CAPITAL CHARGE ANALYSIS</t>
  </si>
  <si>
    <t>Working Capital Charge:</t>
  </si>
  <si>
    <t>Required Return on Working Capital [a]</t>
  </si>
  <si>
    <t>Prime Interest Rate @ 1/01/08</t>
  </si>
  <si>
    <r>
      <t xml:space="preserve">Commercial Industrial Loan Rate </t>
    </r>
    <r>
      <rPr>
        <b/>
        <sz val="8"/>
        <rFont val="Times New Roman"/>
        <family val="1"/>
      </rPr>
      <t>(31 to 365 days)</t>
    </r>
  </si>
  <si>
    <t>Selected Rate of Return</t>
  </si>
  <si>
    <t>Income Tax Adjustment [b]</t>
  </si>
  <si>
    <t>After-tax Return on Working Capital</t>
  </si>
  <si>
    <t>Fixed Asset Charge:</t>
  </si>
  <si>
    <t>Required Return on Fixed Assets [c]</t>
  </si>
  <si>
    <r>
      <t xml:space="preserve">Commercial Industrial Loan Rate </t>
    </r>
    <r>
      <rPr>
        <b/>
        <sz val="8"/>
        <rFont val="Times New Roman"/>
        <family val="1"/>
      </rPr>
      <t>(More than 365 days)</t>
    </r>
  </si>
  <si>
    <t>Qwest Corporation Borrowing Rate [d]</t>
  </si>
  <si>
    <t>Selected Rate of Return on Debt</t>
  </si>
  <si>
    <t>After-tax Return on Fixed Assets</t>
  </si>
  <si>
    <t>Tangible Assets Capital Charge:</t>
  </si>
  <si>
    <t>Capital Expenditures [a]</t>
  </si>
  <si>
    <t>Depreciation Expense [a]</t>
  </si>
  <si>
    <t>Normalized Net Fixed Assets as % of Consolidated Revenue [c]</t>
  </si>
  <si>
    <t>Fair</t>
  </si>
  <si>
    <t>Market</t>
  </si>
  <si>
    <t>Required</t>
  </si>
  <si>
    <t>Annual</t>
  </si>
  <si>
    <t>Value</t>
  </si>
  <si>
    <t>Rate of</t>
  </si>
  <si>
    <t>Return</t>
  </si>
  <si>
    <t>Trademarks/Trade names</t>
  </si>
  <si>
    <t>Internally Developed Computer Software Systems</t>
  </si>
  <si>
    <t>Trained and Assembled Workforce</t>
  </si>
  <si>
    <t>Total Contributory Intangible Assets</t>
  </si>
  <si>
    <t>Intangible Assets Capital Charge (from above)</t>
  </si>
  <si>
    <t>Intangible Assets Capital Charge as % of Consolidated Revenue</t>
  </si>
  <si>
    <t>VALUATION OF PHARMACEUTICAL PATENT</t>
  </si>
  <si>
    <t>Beginning Tangible Assets [a]</t>
  </si>
  <si>
    <t>Net Tangible Assets</t>
  </si>
  <si>
    <t>Net Tangible Assets as % of Consolidated Revenue</t>
  </si>
  <si>
    <t>Routine Intangible Assets Capital Charge:</t>
  </si>
  <si>
    <t>b</t>
  </si>
  <si>
    <t>[a] The estimated development effort for each software category is equal to the average of the replacement development effort indication using (1) the COCOMO software cost engineering model and (2) the KnowledgePLAN software cost engineering model, rounded.</t>
  </si>
  <si>
    <t>*includes the developer's profit and entrepreneurial incentive cost components.</t>
  </si>
  <si>
    <t>Projected Calendar Years</t>
  </si>
  <si>
    <t xml:space="preserve">  Less Projected Income Tax Rate [c]</t>
  </si>
  <si>
    <t>Present Value Factor @ 11% [c]</t>
  </si>
  <si>
    <t>7.579</t>
  </si>
  <si>
    <t>Notes</t>
  </si>
  <si>
    <t>Tangible Assets Capital Charge</t>
  </si>
  <si>
    <t>[g] Routine intangible assets contributory asset charge as percent of consolidated revenue times revenue attributable to the Delta patented product line (see Exhibit 12-7).</t>
  </si>
  <si>
    <t>FYE</t>
  </si>
  <si>
    <t>EXHIBIT 1</t>
  </si>
  <si>
    <t>EXHIBIT 2</t>
  </si>
  <si>
    <t>EXHIBIT 3</t>
  </si>
  <si>
    <t>EXHIBIT 4</t>
  </si>
  <si>
    <t>Indicated CUT Royalty Rate Range</t>
  </si>
  <si>
    <t>EXHIBIT 5</t>
  </si>
  <si>
    <t>EXHIBIT 6 (page 1)</t>
  </si>
  <si>
    <t>EXHIBIT 6 (page 2)</t>
  </si>
  <si>
    <t>EXHIBIT 7</t>
  </si>
  <si>
    <t>The licensee entered into a trademark license agreement under which they are entitled to use certain Virgin trademarks within the United Kingdom and Ireland. The agreement was entered into on the same date and is an exclusive license covering a number of aspects of our consumer business, including the provision of communications services (such as internet, television, fixed line telephony, and upon the acquisition of Virgin Mobile, mobile telephony), the acquisition of branding sports, movie and other premium television content, and the branding and sale of certain communications equipment related to the licensee consumer businesses, such as set top boxes and cable modems.</t>
  </si>
  <si>
    <t>KAPPA COMPANY</t>
  </si>
  <si>
    <t>Indicated Fair Market Value of the Kappa Copyrights and Trade Secrets (rounded)</t>
  </si>
  <si>
    <t>[c] Equal to the estimated development effort in person months times $14,585 per person month, rounded. Cost per person month was calculated by multiplying the blended hourly rate of $82.87 provided by the Kappa Company vice president of data processing, by 176 (8 hours per day times 22 days per month).</t>
  </si>
  <si>
    <t>[e] Calculated as (1) the Kappa Company present value discount rate of 17 percent times (2) the sum of the total direct and indirect replacement cost new and the developer's profit, divided by 2 times (3) the weighted average total development time of 2 years (based on the weighted average time to develop in person months of 24 months as described in footnote [b]).</t>
  </si>
  <si>
    <t>[f] According to Kappa Company data processing management, the Point of Sale system is scheduled to be replaced and upgraded in approximately five years. The Pioneer system is also scheduled to be replaced and upgraded in approximately five years. And, the Voyager system is scheduled to be substantially upgraded next year. Therefore, the valuation analyst estimated functional obsolescence as follows:</t>
  </si>
  <si>
    <t>TAU COMPANY</t>
  </si>
  <si>
    <t>Indicated Fair Market Value of the Tau Trademarks (rounded)</t>
  </si>
  <si>
    <t>[a] Revenue projection provided by Tau Company management, consistent with the company's long-range financial plan.</t>
  </si>
  <si>
    <t>[c] Based on the Tau Company expected effective income tax rate.</t>
  </si>
  <si>
    <t>[e] Based on the Tau Company weighted average cost of capital, presented in Exhibit 5.</t>
  </si>
  <si>
    <t>PI COMPANY</t>
  </si>
  <si>
    <t>Pi Company Product Line Revenue</t>
  </si>
  <si>
    <t>Indicated Fair Market Value of Pi Patent</t>
  </si>
  <si>
    <t>[e] Based on (1) working capital requirement for the Delta product line and (2) the return on working capital estimated based on the Pi Company weighted average cost of capital (WACC).</t>
  </si>
  <si>
    <t>Working Capital - % of Consolidated Pi Company Revenue</t>
  </si>
  <si>
    <t>Consolidated Pi Company Revenue [b]</t>
  </si>
  <si>
    <t>[a] From Pi Company business plan.</t>
  </si>
  <si>
    <t>[b] From Pi Company business plan.</t>
  </si>
  <si>
    <t>[c] From Pi Company business plan.</t>
  </si>
  <si>
    <t>[d] Based on the Pi Company WACC.</t>
  </si>
  <si>
    <t>COMPUTER SOFTWARE COPYRIGHTS AND TRADE SECRETS</t>
  </si>
  <si>
    <r>
      <t>COST APPROACH</t>
    </r>
    <r>
      <rPr>
        <b/>
        <sz val="10"/>
        <rFont val="Calibri"/>
        <family val="2"/>
      </rPr>
      <t>—</t>
    </r>
    <r>
      <rPr>
        <b/>
        <sz val="10"/>
        <rFont val="Times New Roman"/>
        <family val="1"/>
      </rPr>
      <t>REPLACEMENT COST NEW LESS DEPRECIATION (RCNLD) METHOD</t>
    </r>
  </si>
  <si>
    <t>COST APPROACH—REPLACEMENT COST NEW LESS DEPRECIATION METHOD</t>
  </si>
  <si>
    <r>
      <t>MARKET APPROACH</t>
    </r>
    <r>
      <rPr>
        <b/>
        <sz val="10"/>
        <rFont val="Calibri"/>
        <family val="2"/>
      </rPr>
      <t>—</t>
    </r>
    <r>
      <rPr>
        <b/>
        <sz val="10"/>
        <rFont val="Times New Roman"/>
        <family val="1"/>
      </rPr>
      <t>RELIEF FROM ROYALTY METHOD</t>
    </r>
  </si>
  <si>
    <t>In a related-party transaction, the Company entered into an agreement with a subsidiary, a Hong Kong telephone company, for the use of its trademarks (in particular, use of the telecommunication name and logo in connection with international business) on relevant products and services</t>
  </si>
  <si>
    <t xml:space="preserve">The licensor grants to the licensee a nonexclusive, nontransferable, non-sub licensable license to use the licensed marks (AT&amp;T and globe design logo) solely in connection with the marketing, advertising, promotion and provision of the licensed services (such as telecommunication and internet services) in the licensed territory. </t>
  </si>
  <si>
    <t>A partnership or alliance between a U.S. parent company and a publicly owned spin-off company includes a licensing agreement for rights to use the Nextel brand name. The licensee owns its own spectrum and provides services as Nextel.</t>
  </si>
  <si>
    <t>Upfront/
Flat Fee</t>
  </si>
  <si>
    <t>£8.5 million minimum
annual royalty</t>
  </si>
  <si>
    <t>Risk-Free Rate of Return</t>
  </si>
  <si>
    <t xml:space="preserve">  Industry-Adjusted General Equity Risk Premium</t>
  </si>
  <si>
    <t>Equity Risk Premium Over Risk-Free Rate:</t>
  </si>
  <si>
    <t>Risk-Free Rate [a]</t>
  </si>
  <si>
    <t>Tau Company</t>
  </si>
  <si>
    <t>Median Equity Risk Premium Over Risk-Free Rate</t>
  </si>
  <si>
    <r>
      <t>INCOME APPROACH</t>
    </r>
    <r>
      <rPr>
        <b/>
        <sz val="10"/>
        <rFont val="Calibri"/>
        <family val="2"/>
      </rPr>
      <t>—</t>
    </r>
    <r>
      <rPr>
        <b/>
        <sz val="10"/>
        <rFont val="Times New Roman"/>
        <family val="1"/>
      </rPr>
      <t>YIELD CAPITALIZATION PROCEDURE</t>
    </r>
  </si>
  <si>
    <t>Arm's-Length Trademark License Royalty Rate [b]</t>
  </si>
  <si>
    <t xml:space="preserve">Projected After-Tax Trademark Income </t>
  </si>
  <si>
    <t>Management-Provided Revenue Projection [a]</t>
  </si>
  <si>
    <t>Delta Product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</si>
</sst>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2]* #,##0.00_);_([$€-2]* \(#,##0.00\);_([$€-2]* &quot;-&quot;??_)"/>
    <numFmt numFmtId="166" formatCode="\«#,##0;_(* #,##0;_(* &quot;-&quot;??_);_(@_)"/>
    <numFmt numFmtId="167" formatCode="0%_)"/>
    <numFmt numFmtId="168" formatCode="0.0%"/>
    <numFmt numFmtId="169" formatCode="_(* #,##0.00%_);_(* \(#,##0.00%\);_(* &quot;-&quot;??_);_(@_)"/>
    <numFmt numFmtId="170" formatCode="_(* #,##0.0%_);_(* \(#,##0.0%\);_(* &quot;-&quot;??_);_(@_)"/>
    <numFmt numFmtId="171" formatCode="General_)"/>
    <numFmt numFmtId="172" formatCode="0.000%"/>
    <numFmt numFmtId="173" formatCode="mmmm\ d\,\ yyyy"/>
    <numFmt numFmtId="174" formatCode="_(* #,##0%_);_(* \(#,##0%\);_(* &quot;-&quot;??_);_(@_)"/>
    <numFmt numFmtId="175" formatCode="_(* #,##0.0000_);_(* \(#,##0.0000\);_(* &quot;-&quot;??_);_(@_)"/>
    <numFmt numFmtId="176" formatCode="_(&quot;$&quot;* #,##0_);_(&quot;$&quot;* \(#,##0\);_(&quot;$&quot;* &quot;-&quot;??_);_(@_)"/>
    <numFmt numFmtId="177" formatCode="m/d/yy;@"/>
    <numFmt numFmtId="178" formatCode="yyyy;@"/>
    <numFmt numFmtId="179" formatCode="mm/dd/yy;@"/>
    <numFmt numFmtId="180" formatCode="_(* #,##0_);_(* \(#,##0\);_(* &quot;-&quot;?_);_(@_)"/>
  </numFmts>
  <fonts count="61" x14ac:knownFonts="1">
    <font>
      <sz val="11"/>
      <color theme="1"/>
      <name val="Calibri"/>
      <family val="2"/>
      <scheme val="minor"/>
    </font>
    <font>
      <sz val="11"/>
      <color theme="1"/>
      <name val="Calibri"/>
      <family val="2"/>
      <scheme val="minor"/>
    </font>
    <font>
      <sz val="8"/>
      <name val="Times New Roman"/>
    </font>
    <font>
      <b/>
      <sz val="8"/>
      <name val="Times New Roman"/>
      <family val="1"/>
    </font>
    <font>
      <sz val="8"/>
      <name val="Times New Roman"/>
      <family val="1"/>
    </font>
    <font>
      <b/>
      <sz val="10"/>
      <name val="Times New Roman"/>
      <family val="1"/>
    </font>
    <font>
      <sz val="10"/>
      <name val="Arial"/>
      <family val="2"/>
    </font>
    <font>
      <b/>
      <sz val="12"/>
      <name val="Times New Roman"/>
      <family val="1"/>
    </font>
    <font>
      <sz val="10"/>
      <name val="Times New Roman"/>
      <family val="1"/>
    </font>
    <font>
      <sz val="8"/>
      <name val="Arial"/>
      <family val="2"/>
    </font>
    <font>
      <sz val="8"/>
      <color indexed="8"/>
      <name val="Times New Roman"/>
      <family val="1"/>
    </font>
    <font>
      <b/>
      <sz val="8"/>
      <color indexed="8"/>
      <name val="Times New Roman"/>
      <family val="1"/>
    </font>
    <font>
      <u val="singleAccounting"/>
      <sz val="8"/>
      <name val="Times New Roman"/>
      <family val="1"/>
    </font>
    <font>
      <sz val="10"/>
      <color indexed="12"/>
      <name val="Arial"/>
      <family val="2"/>
    </font>
    <font>
      <sz val="10"/>
      <color indexed="8"/>
      <name val="Arial"/>
      <family val="2"/>
    </font>
    <font>
      <b/>
      <u val="singleAccounting"/>
      <sz val="8"/>
      <color indexed="8"/>
      <name val="Arial"/>
      <family val="2"/>
    </font>
    <font>
      <sz val="9"/>
      <name val="Times New Roman"/>
      <family val="1"/>
    </font>
    <font>
      <sz val="1"/>
      <color indexed="9"/>
      <name val="Symbol"/>
      <family val="1"/>
      <charset val="2"/>
    </font>
    <font>
      <b/>
      <u val="singleAccounting"/>
      <sz val="8"/>
      <color indexed="8"/>
      <name val="Verdana"/>
      <family val="2"/>
    </font>
    <font>
      <b/>
      <sz val="10"/>
      <color indexed="9"/>
      <name val="Arial"/>
      <family val="2"/>
    </font>
    <font>
      <b/>
      <sz val="12"/>
      <color indexed="8"/>
      <name val="Verdana"/>
      <family val="2"/>
    </font>
    <font>
      <sz val="7"/>
      <name val="Tms Rmn"/>
    </font>
    <font>
      <sz val="9"/>
      <name val="Tms Rmn"/>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color indexed="9"/>
      <name val="Verdana"/>
      <family val="2"/>
    </font>
    <font>
      <strike/>
      <sz val="10"/>
      <name val="Arial"/>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name val="Times New Roman"/>
      <family val="1"/>
    </font>
    <font>
      <u/>
      <sz val="8"/>
      <name val="Times New Roman"/>
      <family val="1"/>
    </font>
    <font>
      <i/>
      <sz val="8"/>
      <name val="Times New Roman"/>
      <family val="1"/>
    </font>
    <font>
      <sz val="11"/>
      <color indexed="8"/>
      <name val="Calibri"/>
      <family val="2"/>
    </font>
    <font>
      <u val="doubleAccounting"/>
      <sz val="8"/>
      <name val="Times New Roman"/>
      <family val="1"/>
    </font>
    <font>
      <sz val="11"/>
      <color theme="1"/>
      <name val="Times New Roman"/>
      <family val="1"/>
    </font>
    <font>
      <sz val="8"/>
      <color theme="1"/>
      <name val="Times New Roman"/>
      <family val="1"/>
    </font>
    <font>
      <u/>
      <sz val="8"/>
      <color theme="1"/>
      <name val="Times New Roman"/>
      <family val="1"/>
    </font>
    <font>
      <u val="double"/>
      <sz val="8"/>
      <color theme="1"/>
      <name val="Times New Roman"/>
      <family val="1"/>
    </font>
    <font>
      <b/>
      <sz val="9"/>
      <name val="Times New Roman"/>
      <family val="1"/>
    </font>
    <font>
      <i/>
      <sz val="9"/>
      <name val="Times New Roman"/>
      <family val="1"/>
    </font>
    <font>
      <u/>
      <sz val="9"/>
      <name val="Times New Roman"/>
      <family val="1"/>
    </font>
    <font>
      <b/>
      <u/>
      <sz val="8"/>
      <name val="Times New Roman"/>
      <family val="1"/>
    </font>
    <font>
      <u/>
      <sz val="8"/>
      <color indexed="8"/>
      <name val="Times New Roman"/>
      <family val="1"/>
    </font>
    <font>
      <sz val="7.2"/>
      <name val="Times New Roman"/>
      <family val="1"/>
    </font>
    <font>
      <sz val="8"/>
      <color theme="1"/>
      <name val="Calibri"/>
      <family val="2"/>
      <scheme val="minor"/>
    </font>
    <font>
      <sz val="8"/>
      <color indexed="10"/>
      <name val="Times New Roman"/>
      <family val="1"/>
    </font>
    <font>
      <sz val="7.5"/>
      <name val="Times New Roman"/>
      <family val="1"/>
    </font>
    <font>
      <b/>
      <sz val="10"/>
      <name val="Calibri"/>
      <family val="2"/>
    </font>
  </fonts>
  <fills count="29">
    <fill>
      <patternFill patternType="none"/>
    </fill>
    <fill>
      <patternFill patternType="gray125"/>
    </fill>
    <fill>
      <patternFill patternType="solid">
        <fgColor indexed="9"/>
        <bgColor indexed="9"/>
      </patternFill>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9"/>
        <bgColor indexed="64"/>
      </patternFill>
    </fill>
    <fill>
      <patternFill patternType="mediumGray">
        <fgColor indexed="22"/>
      </patternFill>
    </fill>
    <fill>
      <patternFill patternType="solid">
        <fgColor indexed="52"/>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s>
  <borders count="16">
    <border>
      <left/>
      <right/>
      <top/>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thin">
        <color indexed="63"/>
      </left>
      <right style="thin">
        <color indexed="63"/>
      </right>
      <top style="thin">
        <color indexed="64"/>
      </top>
      <bottom style="thin">
        <color indexed="63"/>
      </bottom>
      <diagonal/>
    </border>
    <border>
      <left/>
      <right/>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37" fontId="13" fillId="2" borderId="0"/>
    <xf numFmtId="0" fontId="14" fillId="0" borderId="0"/>
    <xf numFmtId="0" fontId="15" fillId="3" borderId="0"/>
    <xf numFmtId="43" fontId="4" fillId="0" borderId="0" applyFont="0" applyFill="0" applyBorder="0" applyAlignment="0" applyProtection="0"/>
    <xf numFmtId="43" fontId="4" fillId="0" borderId="0"/>
    <xf numFmtId="44" fontId="4" fillId="0" borderId="0" applyFont="0" applyFill="0" applyBorder="0" applyAlignment="0" applyProtection="0"/>
    <xf numFmtId="8" fontId="16" fillId="0" borderId="0" applyFont="0" applyFill="0" applyBorder="0" applyAlignment="0" applyProtection="0"/>
    <xf numFmtId="14" fontId="16" fillId="0" borderId="0" applyFont="0" applyFill="0" applyBorder="0" applyAlignment="0" applyProtection="0"/>
    <xf numFmtId="165" fontId="6" fillId="0" borderId="0" applyFont="0" applyFill="0" applyBorder="0" applyAlignment="0" applyProtection="0"/>
    <xf numFmtId="166" fontId="9" fillId="0" borderId="0">
      <alignment horizontal="left"/>
    </xf>
    <xf numFmtId="0" fontId="7" fillId="0" borderId="0">
      <alignment horizontal="right"/>
    </xf>
    <xf numFmtId="0" fontId="17" fillId="0" borderId="0"/>
    <xf numFmtId="0" fontId="18" fillId="4" borderId="0"/>
    <xf numFmtId="0" fontId="19" fillId="5" borderId="0"/>
    <xf numFmtId="0" fontId="20" fillId="0" borderId="0"/>
    <xf numFmtId="0" fontId="21" fillId="0" borderId="0"/>
    <xf numFmtId="0" fontId="6" fillId="0" borderId="0"/>
    <xf numFmtId="0" fontId="8" fillId="0" borderId="0" applyBorder="0" applyAlignment="0"/>
    <xf numFmtId="0" fontId="8" fillId="0" borderId="0"/>
    <xf numFmtId="0" fontId="22" fillId="0" borderId="0"/>
    <xf numFmtId="0" fontId="6" fillId="0" borderId="0"/>
    <xf numFmtId="0" fontId="4" fillId="0" borderId="0"/>
    <xf numFmtId="40" fontId="23" fillId="6" borderId="0">
      <alignment horizontal="right"/>
    </xf>
    <xf numFmtId="0" fontId="24" fillId="6" borderId="0">
      <alignment horizontal="right"/>
    </xf>
    <xf numFmtId="0" fontId="25" fillId="6" borderId="2"/>
    <xf numFmtId="0" fontId="25" fillId="0" borderId="0" applyBorder="0">
      <alignment horizontal="centerContinuous"/>
    </xf>
    <xf numFmtId="0" fontId="26" fillId="0" borderId="0" applyBorder="0">
      <alignment horizontal="centerContinuous"/>
    </xf>
    <xf numFmtId="9" fontId="4" fillId="0" borderId="0" applyFont="0" applyFill="0" applyBorder="0" applyAlignment="0" applyProtection="0"/>
    <xf numFmtId="167" fontId="4" fillId="0" borderId="0" applyBorder="0">
      <alignment horizontal="right"/>
    </xf>
    <xf numFmtId="9" fontId="6" fillId="0" borderId="0" applyFon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3">
      <alignment horizontal="center"/>
    </xf>
    <xf numFmtId="3" fontId="27" fillId="0" borderId="0" applyFont="0" applyFill="0" applyBorder="0" applyAlignment="0" applyProtection="0"/>
    <xf numFmtId="0" fontId="27" fillId="7" borderId="0" applyNumberFormat="0" applyFont="0" applyBorder="0" applyAlignment="0" applyProtection="0"/>
    <xf numFmtId="4" fontId="14" fillId="8" borderId="1" applyNumberFormat="0" applyProtection="0">
      <alignment vertical="center"/>
    </xf>
    <xf numFmtId="4" fontId="29" fillId="9" borderId="1" applyNumberFormat="0" applyProtection="0">
      <alignment vertical="center"/>
    </xf>
    <xf numFmtId="4" fontId="14" fillId="8" borderId="1" applyNumberFormat="0" applyProtection="0">
      <alignment horizontal="left" vertical="center" indent="1"/>
    </xf>
    <xf numFmtId="4" fontId="14" fillId="9" borderId="1" applyNumberFormat="0" applyProtection="0">
      <alignment horizontal="left" vertical="center" indent="1"/>
    </xf>
    <xf numFmtId="0" fontId="6" fillId="10" borderId="1" applyNumberFormat="0" applyProtection="0">
      <alignment horizontal="left" vertical="center" indent="1"/>
    </xf>
    <xf numFmtId="4" fontId="14" fillId="11" borderId="1" applyNumberFormat="0" applyProtection="0">
      <alignment horizontal="right" vertical="center"/>
    </xf>
    <xf numFmtId="4" fontId="14" fillId="12" borderId="1" applyNumberFormat="0" applyProtection="0">
      <alignment horizontal="right" vertical="center"/>
    </xf>
    <xf numFmtId="4" fontId="14" fillId="13" borderId="1" applyNumberFormat="0" applyProtection="0">
      <alignment horizontal="right" vertical="center"/>
    </xf>
    <xf numFmtId="4" fontId="14" fillId="14" borderId="1" applyNumberFormat="0" applyProtection="0">
      <alignment horizontal="right" vertical="center"/>
    </xf>
    <xf numFmtId="4" fontId="14" fillId="15" borderId="1" applyNumberFormat="0" applyProtection="0">
      <alignment horizontal="right" vertical="center"/>
    </xf>
    <xf numFmtId="4" fontId="14" fillId="16" borderId="1" applyNumberFormat="0" applyProtection="0">
      <alignment horizontal="right" vertical="center"/>
    </xf>
    <xf numFmtId="4" fontId="14" fillId="17" borderId="1" applyNumberFormat="0" applyProtection="0">
      <alignment horizontal="right" vertical="center"/>
    </xf>
    <xf numFmtId="4" fontId="14" fillId="18" borderId="1" applyNumberFormat="0" applyProtection="0">
      <alignment horizontal="right" vertical="center"/>
    </xf>
    <xf numFmtId="4" fontId="14" fillId="19" borderId="1" applyNumberFormat="0" applyProtection="0">
      <alignment horizontal="right" vertical="center"/>
    </xf>
    <xf numFmtId="4" fontId="30" fillId="20" borderId="1" applyNumberFormat="0" applyProtection="0">
      <alignment horizontal="left" vertical="center" indent="1"/>
    </xf>
    <xf numFmtId="4" fontId="14" fillId="21" borderId="4" applyNumberFormat="0" applyProtection="0">
      <alignment horizontal="left" vertical="center" indent="1"/>
    </xf>
    <xf numFmtId="4" fontId="31" fillId="22" borderId="0" applyNumberFormat="0" applyProtection="0">
      <alignment horizontal="left" vertical="center" indent="1"/>
    </xf>
    <xf numFmtId="0" fontId="6" fillId="10" borderId="1" applyNumberFormat="0" applyProtection="0">
      <alignment horizontal="left" vertical="center" indent="1"/>
    </xf>
    <xf numFmtId="4" fontId="14" fillId="21" borderId="1" applyNumberFormat="0" applyProtection="0">
      <alignment horizontal="left" vertical="center" indent="1"/>
    </xf>
    <xf numFmtId="4" fontId="14" fillId="23" borderId="1" applyNumberFormat="0" applyProtection="0">
      <alignment horizontal="left" vertical="center" indent="1"/>
    </xf>
    <xf numFmtId="0" fontId="6" fillId="23" borderId="1" applyNumberFormat="0" applyProtection="0">
      <alignment horizontal="left" vertical="center" indent="1"/>
    </xf>
    <xf numFmtId="0" fontId="6" fillId="23" borderId="1" applyNumberFormat="0" applyProtection="0">
      <alignment horizontal="left" vertical="center" indent="1"/>
    </xf>
    <xf numFmtId="0" fontId="6" fillId="24" borderId="1" applyNumberFormat="0" applyProtection="0">
      <alignment horizontal="left" vertical="center" indent="1"/>
    </xf>
    <xf numFmtId="0" fontId="6" fillId="24" borderId="1" applyNumberFormat="0" applyProtection="0">
      <alignment horizontal="left" vertical="center" indent="1"/>
    </xf>
    <xf numFmtId="0" fontId="6" fillId="25" borderId="1" applyNumberFormat="0" applyProtection="0">
      <alignment horizontal="left" vertical="center" indent="1"/>
    </xf>
    <xf numFmtId="0" fontId="6" fillId="25" borderId="1" applyNumberFormat="0" applyProtection="0">
      <alignment horizontal="left" vertical="center" indent="1"/>
    </xf>
    <xf numFmtId="0" fontId="6" fillId="10" borderId="1" applyNumberFormat="0" applyProtection="0">
      <alignment horizontal="left" vertical="center" indent="1"/>
    </xf>
    <xf numFmtId="0" fontId="6" fillId="10" borderId="1" applyNumberFormat="0" applyProtection="0">
      <alignment horizontal="left" vertical="center" indent="1"/>
    </xf>
    <xf numFmtId="4" fontId="14" fillId="26" borderId="1" applyNumberFormat="0" applyProtection="0">
      <alignment vertical="center"/>
    </xf>
    <xf numFmtId="4" fontId="29" fillId="26" borderId="1" applyNumberFormat="0" applyProtection="0">
      <alignment vertical="center"/>
    </xf>
    <xf numFmtId="4" fontId="14" fillId="26" borderId="1" applyNumberFormat="0" applyProtection="0">
      <alignment horizontal="left" vertical="center" indent="1"/>
    </xf>
    <xf numFmtId="4" fontId="14" fillId="26" borderId="1" applyNumberFormat="0" applyProtection="0">
      <alignment horizontal="left" vertical="center" indent="1"/>
    </xf>
    <xf numFmtId="4" fontId="14" fillId="21" borderId="1" applyNumberFormat="0" applyProtection="0">
      <alignment horizontal="right" vertical="center"/>
    </xf>
    <xf numFmtId="4" fontId="29" fillId="21" borderId="1" applyNumberFormat="0" applyProtection="0">
      <alignment horizontal="right" vertical="center"/>
    </xf>
    <xf numFmtId="0" fontId="6" fillId="10" borderId="1" applyNumberFormat="0" applyProtection="0">
      <alignment horizontal="left" vertical="center" indent="1"/>
    </xf>
    <xf numFmtId="0" fontId="6" fillId="10" borderId="1" applyNumberFormat="0" applyProtection="0">
      <alignment horizontal="left" vertical="center" indent="1"/>
    </xf>
    <xf numFmtId="0" fontId="32" fillId="0" borderId="0"/>
    <xf numFmtId="4" fontId="33" fillId="21" borderId="1" applyNumberFormat="0" applyProtection="0">
      <alignment horizontal="right" vertical="center"/>
    </xf>
    <xf numFmtId="0" fontId="34" fillId="27" borderId="0"/>
    <xf numFmtId="0" fontId="35" fillId="0" borderId="0"/>
    <xf numFmtId="0" fontId="4" fillId="0" borderId="0" applyNumberFormat="0" applyBorder="0" applyAlignment="0">
      <alignment horizontal="centerContinuous"/>
    </xf>
    <xf numFmtId="0" fontId="14" fillId="0" borderId="0" applyNumberFormat="0" applyBorder="0" applyAlignment="0"/>
    <xf numFmtId="0" fontId="36" fillId="0" borderId="0"/>
    <xf numFmtId="0" fontId="37" fillId="0" borderId="0"/>
    <xf numFmtId="0" fontId="38" fillId="0" borderId="0"/>
    <xf numFmtId="0" fontId="39" fillId="0" borderId="0"/>
    <xf numFmtId="0" fontId="40" fillId="0" borderId="0"/>
    <xf numFmtId="0" fontId="41" fillId="0" borderId="0"/>
    <xf numFmtId="0" fontId="42" fillId="0" borderId="0"/>
    <xf numFmtId="41" fontId="42" fillId="0" borderId="0" applyFont="0" applyFill="0" applyBorder="0" applyAlignment="0" applyProtection="0"/>
    <xf numFmtId="43" fontId="42" fillId="0" borderId="0" applyFont="0" applyFill="0" applyBorder="0" applyAlignment="0" applyProtection="0"/>
    <xf numFmtId="42" fontId="42" fillId="0" borderId="0" applyFont="0" applyFill="0" applyBorder="0" applyAlignment="0" applyProtection="0"/>
    <xf numFmtId="44" fontId="42" fillId="0" borderId="0" applyFont="0" applyFill="0" applyBorder="0" applyAlignment="0" applyProtection="0"/>
    <xf numFmtId="0" fontId="45" fillId="0" borderId="0"/>
    <xf numFmtId="43" fontId="4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171" fontId="8" fillId="0" borderId="0"/>
    <xf numFmtId="0" fontId="4" fillId="0" borderId="0"/>
    <xf numFmtId="0" fontId="4" fillId="0" borderId="0"/>
    <xf numFmtId="9" fontId="4" fillId="0" borderId="0" applyFont="0" applyFill="0" applyBorder="0" applyAlignment="0" applyProtection="0"/>
    <xf numFmtId="0" fontId="6" fillId="0" borderId="0"/>
    <xf numFmtId="0" fontId="4" fillId="0" borderId="0"/>
    <xf numFmtId="43" fontId="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cellStyleXfs>
  <cellXfs count="484">
    <xf numFmtId="0" fontId="0" fillId="0" borderId="0" xfId="0"/>
    <xf numFmtId="6" fontId="49" fillId="0" borderId="0" xfId="0" applyNumberFormat="1" applyFont="1"/>
    <xf numFmtId="0" fontId="47" fillId="0" borderId="0" xfId="0" applyFont="1"/>
    <xf numFmtId="6" fontId="50" fillId="0" borderId="0" xfId="0" applyNumberFormat="1" applyFont="1"/>
    <xf numFmtId="0" fontId="48" fillId="0" borderId="0" xfId="0" applyFont="1"/>
    <xf numFmtId="0" fontId="48" fillId="0" borderId="0" xfId="0" applyFont="1" applyAlignment="1">
      <alignment horizontal="left"/>
    </xf>
    <xf numFmtId="9" fontId="48" fillId="0" borderId="0" xfId="0" applyNumberFormat="1" applyFont="1" applyAlignment="1">
      <alignment horizontal="center"/>
    </xf>
    <xf numFmtId="0" fontId="48" fillId="0" borderId="0" xfId="0" applyFont="1" applyAlignment="1">
      <alignment horizontal="center"/>
    </xf>
    <xf numFmtId="0" fontId="48" fillId="0" borderId="0" xfId="0" applyFont="1" applyBorder="1" applyAlignment="1">
      <alignment horizontal="center" vertical="top" wrapText="1"/>
    </xf>
    <xf numFmtId="0" fontId="4" fillId="0" borderId="5" xfId="4" applyFont="1" applyFill="1" applyBorder="1" applyAlignment="1">
      <alignment horizontal="center" wrapText="1"/>
    </xf>
    <xf numFmtId="0" fontId="4" fillId="0" borderId="0" xfId="4" applyFont="1" applyFill="1" applyBorder="1" applyAlignment="1">
      <alignment horizontal="center" vertical="top" wrapText="1"/>
    </xf>
    <xf numFmtId="41" fontId="4" fillId="0" borderId="0" xfId="96" applyNumberFormat="1" applyFont="1" applyFill="1" applyAlignment="1">
      <alignment horizontal="center"/>
    </xf>
    <xf numFmtId="6" fontId="48" fillId="0" borderId="0" xfId="0" applyNumberFormat="1" applyFont="1"/>
    <xf numFmtId="0" fontId="2" fillId="0" borderId="0" xfId="4"/>
    <xf numFmtId="0" fontId="4" fillId="0" borderId="5" xfId="4" applyFont="1" applyBorder="1"/>
    <xf numFmtId="0" fontId="4" fillId="0" borderId="0" xfId="4" applyFont="1" applyFill="1"/>
    <xf numFmtId="0" fontId="3" fillId="0" borderId="0" xfId="26" applyFont="1" applyBorder="1" applyAlignment="1">
      <alignment horizontal="centerContinuous"/>
    </xf>
    <xf numFmtId="0" fontId="4" fillId="0" borderId="0" xfId="26" applyFont="1" applyFill="1" applyBorder="1" applyAlignment="1">
      <alignment horizontal="centerContinuous"/>
    </xf>
    <xf numFmtId="41" fontId="4" fillId="0" borderId="0" xfId="26" applyNumberFormat="1" applyFont="1" applyBorder="1" applyAlignment="1">
      <alignment horizontal="centerContinuous"/>
    </xf>
    <xf numFmtId="41" fontId="4" fillId="0" borderId="0" xfId="26" applyNumberFormat="1" applyFont="1" applyAlignment="1">
      <alignment horizontal="center"/>
    </xf>
    <xf numFmtId="0" fontId="4" fillId="0" borderId="0" xfId="26" applyFont="1" applyBorder="1" applyAlignment="1">
      <alignment horizontal="center"/>
    </xf>
    <xf numFmtId="0" fontId="4" fillId="0" borderId="0" xfId="26" applyFont="1"/>
    <xf numFmtId="0" fontId="4" fillId="0" borderId="0" xfId="26" applyFont="1" applyFill="1"/>
    <xf numFmtId="41" fontId="4" fillId="0" borderId="0" xfId="26" applyNumberFormat="1" applyFont="1"/>
    <xf numFmtId="41" fontId="4" fillId="0" borderId="0" xfId="96" applyNumberFormat="1" applyFont="1" applyFill="1"/>
    <xf numFmtId="41" fontId="4" fillId="0" borderId="0" xfId="26" applyNumberFormat="1" applyFont="1" applyFill="1"/>
    <xf numFmtId="41" fontId="4" fillId="0" borderId="5" xfId="96" applyNumberFormat="1" applyFont="1" applyFill="1" applyBorder="1"/>
    <xf numFmtId="41" fontId="4" fillId="0" borderId="5" xfId="26" applyNumberFormat="1" applyFont="1" applyFill="1" applyBorder="1"/>
    <xf numFmtId="41" fontId="12" fillId="0" borderId="0" xfId="96" applyNumberFormat="1" applyFont="1" applyFill="1"/>
    <xf numFmtId="41" fontId="12" fillId="0" borderId="0" xfId="26" applyNumberFormat="1" applyFont="1" applyFill="1"/>
    <xf numFmtId="0" fontId="4" fillId="0" borderId="0" xfId="26" applyFont="1" applyFill="1" applyBorder="1" applyAlignment="1">
      <alignment horizontal="center"/>
    </xf>
    <xf numFmtId="0" fontId="4" fillId="0" borderId="5" xfId="26" applyFont="1" applyFill="1" applyBorder="1" applyAlignment="1">
      <alignment horizontal="center"/>
    </xf>
    <xf numFmtId="0" fontId="4" fillId="0" borderId="5" xfId="26" quotePrefix="1" applyFont="1" applyFill="1" applyBorder="1" applyAlignment="1">
      <alignment horizontal="center"/>
    </xf>
    <xf numFmtId="0" fontId="3" fillId="0" borderId="0" xfId="26" applyFont="1"/>
    <xf numFmtId="43" fontId="4" fillId="0" borderId="0" xfId="25" applyNumberFormat="1" applyFont="1" applyAlignment="1">
      <alignment horizontal="center"/>
    </xf>
    <xf numFmtId="43" fontId="4" fillId="0" borderId="0" xfId="25" applyNumberFormat="1" applyFont="1" applyBorder="1" applyAlignment="1">
      <alignment horizontal="center"/>
    </xf>
    <xf numFmtId="43" fontId="4" fillId="0" borderId="5" xfId="25" applyNumberFormat="1" applyFont="1" applyBorder="1" applyAlignment="1">
      <alignment horizontal="center"/>
    </xf>
    <xf numFmtId="0" fontId="4" fillId="0" borderId="5" xfId="26" applyFont="1" applyBorder="1" applyAlignment="1">
      <alignment horizontal="center"/>
    </xf>
    <xf numFmtId="41" fontId="46" fillId="0" borderId="0" xfId="26" applyNumberFormat="1" applyFont="1" applyFill="1"/>
    <xf numFmtId="0" fontId="43" fillId="0" borderId="0" xfId="106" applyFont="1" applyBorder="1"/>
    <xf numFmtId="0" fontId="43" fillId="0" borderId="0" xfId="106" applyFont="1" applyFill="1" applyBorder="1"/>
    <xf numFmtId="0" fontId="4" fillId="0" borderId="0" xfId="106" applyFont="1" applyFill="1" applyBorder="1"/>
    <xf numFmtId="0" fontId="4" fillId="0" borderId="0" xfId="106" applyFont="1" applyBorder="1"/>
    <xf numFmtId="0" fontId="8" fillId="0" borderId="0" xfId="106" applyFont="1" applyBorder="1"/>
    <xf numFmtId="14" fontId="4" fillId="0" borderId="5" xfId="34" quotePrefix="1" applyNumberFormat="1" applyFont="1" applyBorder="1" applyAlignment="1">
      <alignment horizontal="center"/>
    </xf>
    <xf numFmtId="0" fontId="4" fillId="0" borderId="0" xfId="34" quotePrefix="1" applyNumberFormat="1" applyFont="1" applyBorder="1" applyAlignment="1">
      <alignment horizontal="center"/>
    </xf>
    <xf numFmtId="14" fontId="4" fillId="0" borderId="0" xfId="34" quotePrefix="1" applyNumberFormat="1" applyFont="1" applyBorder="1" applyAlignment="1">
      <alignment horizontal="center"/>
    </xf>
    <xf numFmtId="0" fontId="0" fillId="0" borderId="0" xfId="0" applyAlignment="1">
      <alignment horizontal="center"/>
    </xf>
    <xf numFmtId="0" fontId="4" fillId="0" borderId="0" xfId="99" applyBorder="1" applyAlignment="1">
      <alignment horizontal="center"/>
    </xf>
    <xf numFmtId="0" fontId="4" fillId="0" borderId="12" xfId="99" applyFont="1" applyBorder="1" applyAlignment="1">
      <alignment horizontal="center"/>
    </xf>
    <xf numFmtId="0" fontId="4" fillId="0" borderId="0" xfId="99" applyNumberFormat="1" applyFont="1" applyFill="1" applyAlignment="1">
      <alignment horizontal="center"/>
    </xf>
    <xf numFmtId="0" fontId="4" fillId="0" borderId="0" xfId="99" applyNumberFormat="1" applyFont="1" applyAlignment="1">
      <alignment horizontal="center"/>
    </xf>
    <xf numFmtId="0" fontId="4" fillId="0" borderId="0" xfId="99" applyNumberFormat="1" applyFont="1" applyFill="1" applyBorder="1" applyAlignment="1">
      <alignment horizontal="center"/>
    </xf>
    <xf numFmtId="0" fontId="4" fillId="0" borderId="0" xfId="99" applyNumberFormat="1" applyFont="1" applyBorder="1" applyAlignment="1">
      <alignment horizontal="center"/>
    </xf>
    <xf numFmtId="41" fontId="4" fillId="0" borderId="0" xfId="99" applyNumberFormat="1" applyFont="1" applyBorder="1" applyAlignment="1">
      <alignment horizontal="center"/>
    </xf>
    <xf numFmtId="0" fontId="5" fillId="0" borderId="3" xfId="99" applyFont="1" applyFill="1" applyBorder="1" applyAlignment="1">
      <alignment horizontal="left"/>
    </xf>
    <xf numFmtId="0" fontId="5" fillId="0" borderId="0" xfId="99" applyFont="1" applyBorder="1" applyAlignment="1">
      <alignment horizontal="left"/>
    </xf>
    <xf numFmtId="0" fontId="5" fillId="0" borderId="0" xfId="99" applyFont="1" applyAlignment="1">
      <alignment horizontal="left"/>
    </xf>
    <xf numFmtId="0" fontId="4" fillId="0" borderId="0" xfId="99"/>
    <xf numFmtId="0" fontId="4" fillId="0" borderId="5" xfId="99" applyFont="1" applyBorder="1"/>
    <xf numFmtId="0" fontId="4" fillId="0" borderId="0" xfId="99" applyFont="1"/>
    <xf numFmtId="0" fontId="4" fillId="0" borderId="0" xfId="99" applyAlignment="1">
      <alignment horizontal="center"/>
    </xf>
    <xf numFmtId="0" fontId="4" fillId="0" borderId="0" xfId="99" applyFont="1" applyAlignment="1">
      <alignment horizontal="center"/>
    </xf>
    <xf numFmtId="0" fontId="4" fillId="0" borderId="5" xfId="99" applyFont="1" applyBorder="1" applyAlignment="1">
      <alignment horizontal="center"/>
    </xf>
    <xf numFmtId="0" fontId="4" fillId="0" borderId="0" xfId="99" applyFont="1" applyBorder="1"/>
    <xf numFmtId="0" fontId="4" fillId="0" borderId="0" xfId="99" applyFont="1" applyBorder="1" applyAlignment="1">
      <alignment horizontal="center"/>
    </xf>
    <xf numFmtId="0" fontId="4" fillId="0" borderId="7" xfId="99" applyFont="1" applyBorder="1"/>
    <xf numFmtId="0" fontId="4" fillId="0" borderId="5" xfId="99" applyFont="1" applyFill="1" applyBorder="1" applyAlignment="1">
      <alignment horizontal="center"/>
    </xf>
    <xf numFmtId="0" fontId="4" fillId="0" borderId="0" xfId="99" applyFont="1" applyFill="1" applyBorder="1" applyAlignment="1">
      <alignment horizontal="center"/>
    </xf>
    <xf numFmtId="0" fontId="4" fillId="0" borderId="8" xfId="99" applyFont="1" applyBorder="1"/>
    <xf numFmtId="0" fontId="4" fillId="0" borderId="0" xfId="99" applyFont="1" applyFill="1" applyBorder="1"/>
    <xf numFmtId="0" fontId="4" fillId="0" borderId="7" xfId="99" applyFont="1" applyFill="1" applyBorder="1"/>
    <xf numFmtId="0" fontId="4" fillId="0" borderId="5" xfId="99" applyBorder="1" applyAlignment="1">
      <alignment horizontal="center"/>
    </xf>
    <xf numFmtId="0" fontId="4" fillId="0" borderId="5" xfId="99" applyFont="1" applyFill="1" applyBorder="1"/>
    <xf numFmtId="0" fontId="3" fillId="0" borderId="0" xfId="99" applyFont="1" applyBorder="1"/>
    <xf numFmtId="0" fontId="5" fillId="0" borderId="0" xfId="99" applyFont="1" applyAlignment="1">
      <alignment horizontal="centerContinuous"/>
    </xf>
    <xf numFmtId="0" fontId="5" fillId="0" borderId="0" xfId="99" applyFont="1" applyBorder="1" applyAlignment="1">
      <alignment horizontal="centerContinuous"/>
    </xf>
    <xf numFmtId="0" fontId="4" fillId="0" borderId="0" xfId="99" applyFont="1" applyFill="1" applyBorder="1" applyAlignment="1">
      <alignment horizontal="centerContinuous"/>
    </xf>
    <xf numFmtId="0" fontId="5" fillId="0" borderId="3" xfId="99" applyFont="1" applyFill="1" applyBorder="1" applyAlignment="1">
      <alignment horizontal="centerContinuous"/>
    </xf>
    <xf numFmtId="0" fontId="3" fillId="0" borderId="0" xfId="99" applyFont="1" applyFill="1" applyBorder="1" applyAlignment="1">
      <alignment horizontal="left"/>
    </xf>
    <xf numFmtId="0" fontId="4" fillId="0" borderId="5" xfId="99" applyFont="1" applyBorder="1" applyAlignment="1">
      <alignment horizontal="centerContinuous"/>
    </xf>
    <xf numFmtId="0" fontId="43" fillId="0" borderId="0" xfId="99" applyFont="1" applyBorder="1"/>
    <xf numFmtId="0" fontId="43" fillId="0" borderId="0" xfId="99" applyFont="1"/>
    <xf numFmtId="0" fontId="4" fillId="0" borderId="0" xfId="99" applyFont="1" applyAlignment="1" applyProtection="1">
      <alignment horizontal="left" vertical="top"/>
    </xf>
    <xf numFmtId="2" fontId="4" fillId="0" borderId="0" xfId="99" applyNumberFormat="1" applyFont="1" applyFill="1" applyAlignment="1">
      <alignment horizontal="center" vertical="top"/>
    </xf>
    <xf numFmtId="0" fontId="4" fillId="0" borderId="0" xfId="99" applyFont="1" applyFill="1" applyAlignment="1" applyProtection="1">
      <alignment horizontal="left" vertical="top"/>
    </xf>
    <xf numFmtId="0" fontId="4" fillId="0" borderId="0" xfId="99" applyFont="1" applyFill="1" applyAlignment="1">
      <alignment vertical="top"/>
    </xf>
    <xf numFmtId="9" fontId="4" fillId="0" borderId="0" xfId="34" applyFont="1" applyAlignment="1">
      <alignment horizontal="center"/>
    </xf>
    <xf numFmtId="9" fontId="4" fillId="0" borderId="0" xfId="99" applyNumberFormat="1" applyFont="1" applyAlignment="1">
      <alignment horizontal="center"/>
    </xf>
    <xf numFmtId="0" fontId="4" fillId="0" borderId="12" xfId="99" applyFont="1" applyBorder="1"/>
    <xf numFmtId="168" fontId="4" fillId="0" borderId="0" xfId="99" applyNumberFormat="1" applyFont="1" applyBorder="1" applyAlignment="1">
      <alignment horizontal="center"/>
    </xf>
    <xf numFmtId="9" fontId="4" fillId="0" borderId="0" xfId="99" applyNumberFormat="1" applyFont="1" applyBorder="1" applyAlignment="1">
      <alignment horizontal="center"/>
    </xf>
    <xf numFmtId="0" fontId="43" fillId="0" borderId="0" xfId="99" applyFont="1" applyAlignment="1">
      <alignment horizontal="center"/>
    </xf>
    <xf numFmtId="168" fontId="4" fillId="0" borderId="0" xfId="34" applyNumberFormat="1" applyFont="1" applyBorder="1" applyAlignment="1">
      <alignment horizontal="right"/>
    </xf>
    <xf numFmtId="168" fontId="4" fillId="0" borderId="0" xfId="34" applyNumberFormat="1" applyFont="1" applyFill="1" applyBorder="1" applyAlignment="1">
      <alignment horizontal="right"/>
    </xf>
    <xf numFmtId="168" fontId="4" fillId="0" borderId="0" xfId="34" applyNumberFormat="1" applyFont="1" applyFill="1" applyAlignment="1">
      <alignment horizontal="right"/>
    </xf>
    <xf numFmtId="168" fontId="4" fillId="0" borderId="0" xfId="99" applyNumberFormat="1" applyFont="1" applyFill="1" applyAlignment="1">
      <alignment horizontal="right"/>
    </xf>
    <xf numFmtId="168" fontId="4" fillId="0" borderId="12" xfId="99" applyNumberFormat="1" applyFont="1" applyBorder="1" applyAlignment="1">
      <alignment horizontal="right"/>
    </xf>
    <xf numFmtId="168" fontId="4" fillId="0" borderId="9" xfId="99" applyNumberFormat="1" applyFont="1" applyBorder="1" applyAlignment="1">
      <alignment horizontal="right"/>
    </xf>
    <xf numFmtId="168" fontId="4" fillId="0" borderId="0" xfId="99" applyNumberFormat="1" applyFont="1" applyBorder="1" applyAlignment="1">
      <alignment horizontal="right"/>
    </xf>
    <xf numFmtId="168" fontId="4" fillId="0" borderId="2" xfId="99" applyNumberFormat="1" applyFont="1" applyBorder="1" applyAlignment="1">
      <alignment horizontal="right"/>
    </xf>
    <xf numFmtId="9" fontId="4" fillId="0" borderId="13" xfId="99" applyNumberFormat="1" applyFont="1" applyBorder="1" applyAlignment="1">
      <alignment horizontal="center"/>
    </xf>
    <xf numFmtId="168" fontId="4" fillId="0" borderId="0" xfId="99" applyNumberFormat="1" applyFont="1" applyFill="1" applyBorder="1" applyAlignment="1">
      <alignment horizontal="right"/>
    </xf>
    <xf numFmtId="168" fontId="4" fillId="0" borderId="2" xfId="99" applyNumberFormat="1" applyFont="1" applyFill="1" applyBorder="1" applyAlignment="1">
      <alignment horizontal="right"/>
    </xf>
    <xf numFmtId="0" fontId="4" fillId="0" borderId="10" xfId="99" applyFont="1" applyFill="1" applyBorder="1"/>
    <xf numFmtId="168" fontId="4" fillId="0" borderId="5" xfId="99" applyNumberFormat="1" applyFont="1" applyFill="1" applyBorder="1" applyAlignment="1">
      <alignment horizontal="right"/>
    </xf>
    <xf numFmtId="168" fontId="4" fillId="0" borderId="11" xfId="99" applyNumberFormat="1" applyFont="1" applyFill="1" applyBorder="1" applyAlignment="1">
      <alignment horizontal="right"/>
    </xf>
    <xf numFmtId="0" fontId="5" fillId="0" borderId="0" xfId="99" applyFont="1" applyAlignment="1">
      <alignment horizontal="center"/>
    </xf>
    <xf numFmtId="0" fontId="5" fillId="0" borderId="3" xfId="99" applyFont="1" applyFill="1" applyBorder="1" applyAlignment="1">
      <alignment horizontal="center"/>
    </xf>
    <xf numFmtId="0" fontId="4" fillId="0" borderId="5" xfId="106" applyFont="1" applyBorder="1"/>
    <xf numFmtId="0" fontId="51" fillId="0" borderId="0" xfId="107" applyFont="1" applyAlignment="1">
      <alignment horizontal="left"/>
    </xf>
    <xf numFmtId="0" fontId="51" fillId="0" borderId="0" xfId="107" applyFont="1" applyAlignment="1">
      <alignment horizontal="centerContinuous"/>
    </xf>
    <xf numFmtId="0" fontId="51" fillId="0" borderId="0" xfId="106" applyFont="1" applyAlignment="1">
      <alignment horizontal="centerContinuous"/>
    </xf>
    <xf numFmtId="0" fontId="51" fillId="0" borderId="0" xfId="106" applyFont="1" applyBorder="1" applyAlignment="1">
      <alignment horizontal="centerContinuous"/>
    </xf>
    <xf numFmtId="0" fontId="51" fillId="0" borderId="0" xfId="106" applyFont="1" applyBorder="1" applyAlignment="1">
      <alignment horizontal="left"/>
    </xf>
    <xf numFmtId="0" fontId="51" fillId="0" borderId="0" xfId="106" applyFont="1" applyAlignment="1" applyProtection="1">
      <alignment horizontal="centerContinuous"/>
    </xf>
    <xf numFmtId="0" fontId="51" fillId="0" borderId="3" xfId="106" applyFont="1" applyBorder="1" applyAlignment="1">
      <alignment horizontal="left"/>
    </xf>
    <xf numFmtId="0" fontId="51" fillId="0" borderId="3" xfId="106" applyFont="1" applyBorder="1" applyAlignment="1">
      <alignment horizontal="centerContinuous"/>
    </xf>
    <xf numFmtId="0" fontId="16" fillId="0" borderId="0" xfId="106" applyFont="1" applyAlignment="1"/>
    <xf numFmtId="0" fontId="16" fillId="0" borderId="0" xfId="106" applyFont="1" applyAlignment="1">
      <alignment horizontal="right"/>
    </xf>
    <xf numFmtId="0" fontId="16" fillId="0" borderId="0" xfId="106" applyFont="1" applyBorder="1"/>
    <xf numFmtId="0" fontId="16" fillId="0" borderId="0" xfId="106" applyFont="1"/>
    <xf numFmtId="0" fontId="51" fillId="0" borderId="5" xfId="106" applyFont="1" applyFill="1" applyBorder="1" applyAlignment="1" applyProtection="1"/>
    <xf numFmtId="0" fontId="16" fillId="0" borderId="8" xfId="106" applyFont="1" applyBorder="1"/>
    <xf numFmtId="0" fontId="16" fillId="0" borderId="12" xfId="106" applyFont="1" applyBorder="1"/>
    <xf numFmtId="0" fontId="16" fillId="0" borderId="12" xfId="106" applyFont="1" applyBorder="1" applyAlignment="1">
      <alignment horizontal="right"/>
    </xf>
    <xf numFmtId="0" fontId="16" fillId="0" borderId="9" xfId="106" applyFont="1" applyBorder="1"/>
    <xf numFmtId="0" fontId="51" fillId="0" borderId="10" xfId="106" applyFont="1" applyFill="1" applyBorder="1" applyAlignment="1" applyProtection="1"/>
    <xf numFmtId="0" fontId="51" fillId="0" borderId="5" xfId="106" applyFont="1" applyFill="1" applyBorder="1" applyAlignment="1" applyProtection="1">
      <alignment horizontal="right"/>
    </xf>
    <xf numFmtId="0" fontId="51" fillId="0" borderId="11" xfId="106" applyFont="1" applyFill="1" applyBorder="1" applyAlignment="1" applyProtection="1"/>
    <xf numFmtId="0" fontId="16" fillId="0" borderId="7" xfId="106" applyFont="1" applyFill="1" applyBorder="1" applyAlignment="1"/>
    <xf numFmtId="0" fontId="16" fillId="0" borderId="0" xfId="106" applyFont="1" applyFill="1" applyBorder="1" applyAlignment="1"/>
    <xf numFmtId="0" fontId="16" fillId="0" borderId="0" xfId="106" applyFont="1" applyFill="1" applyBorder="1" applyAlignment="1">
      <alignment horizontal="right"/>
    </xf>
    <xf numFmtId="0" fontId="16" fillId="0" borderId="0" xfId="106" applyFont="1" applyFill="1" applyBorder="1"/>
    <xf numFmtId="0" fontId="16" fillId="0" borderId="2" xfId="106" applyFont="1" applyFill="1" applyBorder="1"/>
    <xf numFmtId="169" fontId="16" fillId="0" borderId="0" xfId="32" applyNumberFormat="1" applyFont="1" applyFill="1" applyBorder="1" applyAlignment="1" applyProtection="1">
      <alignment horizontal="right"/>
    </xf>
    <xf numFmtId="170" fontId="16" fillId="0" borderId="0" xfId="32" applyNumberFormat="1" applyFont="1" applyFill="1" applyBorder="1" applyAlignment="1" applyProtection="1">
      <alignment horizontal="right"/>
    </xf>
    <xf numFmtId="170" fontId="16" fillId="0" borderId="0" xfId="106" applyNumberFormat="1" applyFont="1" applyFill="1" applyBorder="1"/>
    <xf numFmtId="0" fontId="52" fillId="0" borderId="2" xfId="106" applyFont="1" applyFill="1" applyBorder="1"/>
    <xf numFmtId="0" fontId="16" fillId="0" borderId="7" xfId="106" applyFont="1" applyBorder="1" applyAlignment="1"/>
    <xf numFmtId="0" fontId="16" fillId="0" borderId="0" xfId="106" applyFont="1" applyBorder="1" applyAlignment="1"/>
    <xf numFmtId="43" fontId="53" fillId="0" borderId="0" xfId="106" applyNumberFormat="1" applyFont="1" applyFill="1" applyBorder="1"/>
    <xf numFmtId="170" fontId="53" fillId="0" borderId="0" xfId="32" applyNumberFormat="1" applyFont="1" applyFill="1" applyBorder="1" applyAlignment="1" applyProtection="1">
      <alignment horizontal="right"/>
    </xf>
    <xf numFmtId="0" fontId="53" fillId="0" borderId="0" xfId="106" applyFont="1" applyFill="1" applyBorder="1"/>
    <xf numFmtId="0" fontId="16" fillId="0" borderId="7" xfId="104" applyFont="1" applyBorder="1"/>
    <xf numFmtId="0" fontId="52" fillId="0" borderId="2" xfId="106" applyFont="1" applyBorder="1"/>
    <xf numFmtId="0" fontId="16" fillId="0" borderId="7" xfId="103" applyFont="1" applyBorder="1" applyAlignment="1"/>
    <xf numFmtId="0" fontId="16" fillId="0" borderId="0" xfId="103" applyFont="1" applyBorder="1" applyAlignment="1"/>
    <xf numFmtId="170" fontId="16" fillId="0" borderId="5" xfId="32" applyNumberFormat="1" applyFont="1" applyFill="1" applyBorder="1" applyAlignment="1" applyProtection="1">
      <alignment horizontal="right"/>
    </xf>
    <xf numFmtId="170" fontId="16" fillId="0" borderId="14" xfId="32" applyNumberFormat="1" applyFont="1" applyFill="1" applyBorder="1" applyAlignment="1" applyProtection="1">
      <alignment horizontal="right"/>
    </xf>
    <xf numFmtId="0" fontId="16" fillId="0" borderId="2" xfId="106" applyFont="1" applyBorder="1"/>
    <xf numFmtId="0" fontId="16" fillId="0" borderId="0" xfId="106" applyFont="1" applyBorder="1" applyAlignment="1">
      <alignment horizontal="right"/>
    </xf>
    <xf numFmtId="0" fontId="51" fillId="0" borderId="7" xfId="106" applyFont="1" applyFill="1" applyBorder="1" applyAlignment="1" applyProtection="1"/>
    <xf numFmtId="171" fontId="16" fillId="0" borderId="0" xfId="102" applyFont="1" applyFill="1" applyBorder="1" applyAlignment="1">
      <alignment horizontal="centerContinuous"/>
    </xf>
    <xf numFmtId="0" fontId="51" fillId="0" borderId="2" xfId="106" applyFont="1" applyFill="1" applyBorder="1" applyAlignment="1" applyProtection="1"/>
    <xf numFmtId="0" fontId="16" fillId="0" borderId="8" xfId="106" applyFont="1" applyFill="1" applyBorder="1"/>
    <xf numFmtId="0" fontId="16" fillId="0" borderId="12" xfId="106" applyFont="1" applyFill="1" applyBorder="1"/>
    <xf numFmtId="171" fontId="16" fillId="0" borderId="12" xfId="102" applyFont="1" applyFill="1" applyBorder="1"/>
    <xf numFmtId="0" fontId="16" fillId="0" borderId="9" xfId="106" applyFont="1" applyFill="1" applyBorder="1"/>
    <xf numFmtId="171" fontId="16" fillId="0" borderId="0" xfId="102" applyFont="1" applyFill="1" applyBorder="1"/>
    <xf numFmtId="0" fontId="16" fillId="0" borderId="7" xfId="106" applyFont="1" applyFill="1" applyBorder="1"/>
    <xf numFmtId="171" fontId="16" fillId="0" borderId="0" xfId="102" applyFont="1" applyFill="1" applyBorder="1" applyAlignment="1">
      <alignment horizontal="center"/>
    </xf>
    <xf numFmtId="0" fontId="16" fillId="0" borderId="0" xfId="106" applyFont="1" applyFill="1" applyBorder="1" applyAlignment="1">
      <alignment horizontal="centerContinuous"/>
    </xf>
    <xf numFmtId="0" fontId="16" fillId="0" borderId="0" xfId="106" applyFont="1" applyFill="1" applyBorder="1" applyAlignment="1">
      <alignment horizontal="center"/>
    </xf>
    <xf numFmtId="171" fontId="16" fillId="0" borderId="5" xfId="102" applyFont="1" applyFill="1" applyBorder="1" applyAlignment="1">
      <alignment horizontal="centerContinuous"/>
    </xf>
    <xf numFmtId="0" fontId="16" fillId="0" borderId="5" xfId="106" applyFont="1" applyFill="1" applyBorder="1" applyAlignment="1">
      <alignment horizontal="centerContinuous"/>
    </xf>
    <xf numFmtId="0" fontId="16" fillId="0" borderId="5" xfId="106" quotePrefix="1" applyFont="1" applyFill="1" applyBorder="1" applyAlignment="1">
      <alignment horizontal="center"/>
    </xf>
    <xf numFmtId="171" fontId="16" fillId="0" borderId="5" xfId="102" applyFont="1" applyFill="1" applyBorder="1" applyAlignment="1">
      <alignment horizontal="center"/>
    </xf>
    <xf numFmtId="0" fontId="16" fillId="0" borderId="5" xfId="106" applyFont="1" applyFill="1" applyBorder="1" applyAlignment="1">
      <alignment horizontal="center"/>
    </xf>
    <xf numFmtId="164" fontId="16" fillId="0" borderId="0" xfId="106" applyNumberFormat="1" applyFont="1" applyFill="1" applyBorder="1"/>
    <xf numFmtId="172" fontId="16" fillId="0" borderId="0" xfId="32" applyNumberFormat="1" applyFont="1" applyFill="1" applyBorder="1"/>
    <xf numFmtId="172" fontId="16" fillId="0" borderId="0" xfId="32" applyNumberFormat="1" applyFont="1" applyFill="1" applyBorder="1" applyAlignment="1">
      <alignment horizontal="center"/>
    </xf>
    <xf numFmtId="168" fontId="16" fillId="0" borderId="0" xfId="32" applyNumberFormat="1" applyFont="1" applyFill="1" applyBorder="1" applyAlignment="1">
      <alignment horizontal="center"/>
    </xf>
    <xf numFmtId="168" fontId="16" fillId="0" borderId="0" xfId="32" applyNumberFormat="1" applyFont="1" applyFill="1" applyBorder="1" applyAlignment="1">
      <alignment horizontal="right"/>
    </xf>
    <xf numFmtId="171" fontId="52" fillId="0" borderId="2" xfId="102" applyFont="1" applyFill="1" applyBorder="1" applyAlignment="1">
      <alignment horizontal="left"/>
    </xf>
    <xf numFmtId="168" fontId="16" fillId="0" borderId="0" xfId="106" applyNumberFormat="1" applyFont="1" applyFill="1" applyBorder="1" applyAlignment="1">
      <alignment horizontal="center"/>
    </xf>
    <xf numFmtId="168" fontId="16" fillId="0" borderId="0" xfId="106" applyNumberFormat="1" applyFont="1" applyFill="1" applyBorder="1" applyAlignment="1">
      <alignment horizontal="right"/>
    </xf>
    <xf numFmtId="0" fontId="51" fillId="0" borderId="0" xfId="106" applyFont="1" applyBorder="1" applyAlignment="1"/>
    <xf numFmtId="168" fontId="16" fillId="0" borderId="6" xfId="32" applyNumberFormat="1" applyFont="1" applyFill="1" applyBorder="1" applyAlignment="1">
      <alignment horizontal="right"/>
    </xf>
    <xf numFmtId="0" fontId="16" fillId="0" borderId="7" xfId="104" applyFont="1" applyBorder="1" applyAlignment="1"/>
    <xf numFmtId="0" fontId="16" fillId="0" borderId="0" xfId="0" applyFont="1" applyBorder="1" applyAlignment="1"/>
    <xf numFmtId="0" fontId="16" fillId="0" borderId="5" xfId="106" applyFont="1" applyBorder="1"/>
    <xf numFmtId="0" fontId="51" fillId="0" borderId="7" xfId="106" applyFont="1" applyBorder="1" applyAlignment="1"/>
    <xf numFmtId="168" fontId="16" fillId="0" borderId="0" xfId="106" applyNumberFormat="1" applyFont="1" applyBorder="1" applyAlignment="1">
      <alignment horizontal="right"/>
    </xf>
    <xf numFmtId="168" fontId="16" fillId="0" borderId="5" xfId="106" applyNumberFormat="1" applyFont="1" applyBorder="1" applyAlignment="1">
      <alignment horizontal="right"/>
    </xf>
    <xf numFmtId="168" fontId="16" fillId="0" borderId="14" xfId="106" applyNumberFormat="1" applyFont="1" applyBorder="1" applyAlignment="1">
      <alignment horizontal="right"/>
    </xf>
    <xf numFmtId="168" fontId="16" fillId="0" borderId="6" xfId="106" applyNumberFormat="1" applyFont="1" applyBorder="1" applyAlignment="1">
      <alignment horizontal="right"/>
    </xf>
    <xf numFmtId="0" fontId="16" fillId="0" borderId="10" xfId="106" applyFont="1" applyBorder="1" applyAlignment="1"/>
    <xf numFmtId="0" fontId="16" fillId="0" borderId="5" xfId="106" applyFont="1" applyBorder="1" applyAlignment="1"/>
    <xf numFmtId="0" fontId="16" fillId="0" borderId="5" xfId="106" applyFont="1" applyBorder="1" applyAlignment="1">
      <alignment horizontal="right"/>
    </xf>
    <xf numFmtId="0" fontId="16" fillId="0" borderId="11" xfId="106" applyFont="1" applyBorder="1"/>
    <xf numFmtId="0" fontId="51" fillId="0" borderId="0" xfId="106" applyFont="1" applyFill="1" applyBorder="1" applyAlignment="1" applyProtection="1"/>
    <xf numFmtId="0" fontId="16" fillId="0" borderId="0" xfId="106" applyFont="1" applyFill="1"/>
    <xf numFmtId="0" fontId="16" fillId="0" borderId="8" xfId="106" applyFont="1" applyFill="1" applyBorder="1" applyAlignment="1"/>
    <xf numFmtId="0" fontId="16" fillId="0" borderId="12" xfId="106" applyFont="1" applyFill="1" applyBorder="1" applyAlignment="1"/>
    <xf numFmtId="0" fontId="16" fillId="0" borderId="12" xfId="106" applyFont="1" applyFill="1" applyBorder="1" applyAlignment="1">
      <alignment horizontal="right"/>
    </xf>
    <xf numFmtId="173" fontId="16" fillId="0" borderId="2" xfId="106" applyNumberFormat="1" applyFont="1" applyFill="1" applyBorder="1"/>
    <xf numFmtId="169" fontId="53" fillId="0" borderId="0" xfId="32" applyNumberFormat="1" applyFont="1" applyFill="1" applyBorder="1" applyAlignment="1" applyProtection="1">
      <alignment horizontal="right"/>
    </xf>
    <xf numFmtId="174" fontId="16" fillId="0" borderId="5" xfId="32" applyNumberFormat="1" applyFont="1" applyFill="1" applyBorder="1" applyAlignment="1" applyProtection="1">
      <alignment horizontal="right"/>
    </xf>
    <xf numFmtId="170" fontId="16" fillId="0" borderId="6" xfId="32" applyNumberFormat="1" applyFont="1" applyFill="1" applyBorder="1" applyAlignment="1" applyProtection="1">
      <alignment horizontal="right"/>
    </xf>
    <xf numFmtId="169" fontId="16" fillId="0" borderId="0" xfId="32" applyNumberFormat="1" applyFont="1" applyFill="1" applyBorder="1" applyAlignment="1" applyProtection="1"/>
    <xf numFmtId="169" fontId="16" fillId="0" borderId="8" xfId="32" applyNumberFormat="1" applyFont="1" applyFill="1" applyBorder="1" applyAlignment="1" applyProtection="1"/>
    <xf numFmtId="169" fontId="16" fillId="0" borderId="12" xfId="32" applyNumberFormat="1" applyFont="1" applyFill="1" applyBorder="1" applyAlignment="1" applyProtection="1"/>
    <xf numFmtId="10" fontId="16" fillId="0" borderId="0" xfId="32" applyNumberFormat="1" applyFont="1" applyFill="1" applyBorder="1" applyAlignment="1" applyProtection="1">
      <alignment horizontal="right"/>
    </xf>
    <xf numFmtId="9" fontId="16" fillId="0" borderId="0" xfId="106" applyNumberFormat="1" applyFont="1" applyFill="1" applyBorder="1"/>
    <xf numFmtId="10" fontId="53" fillId="0" borderId="0" xfId="32" applyNumberFormat="1" applyFont="1" applyFill="1" applyBorder="1" applyAlignment="1" applyProtection="1">
      <alignment horizontal="right"/>
    </xf>
    <xf numFmtId="9" fontId="16" fillId="0" borderId="5" xfId="32" applyNumberFormat="1" applyFont="1" applyFill="1" applyBorder="1" applyAlignment="1" applyProtection="1">
      <alignment horizontal="right"/>
    </xf>
    <xf numFmtId="0" fontId="53" fillId="0" borderId="0" xfId="106" applyFont="1" applyBorder="1"/>
    <xf numFmtId="9" fontId="16" fillId="0" borderId="14" xfId="32" applyNumberFormat="1" applyFont="1" applyFill="1" applyBorder="1" applyAlignment="1" applyProtection="1">
      <alignment horizontal="right"/>
    </xf>
    <xf numFmtId="10" fontId="16" fillId="0" borderId="5" xfId="32" applyNumberFormat="1" applyFont="1" applyFill="1" applyBorder="1" applyAlignment="1" applyProtection="1">
      <alignment horizontal="right"/>
    </xf>
    <xf numFmtId="168" fontId="16" fillId="0" borderId="5" xfId="32" applyNumberFormat="1" applyFont="1" applyFill="1" applyBorder="1" applyAlignment="1" applyProtection="1">
      <alignment horizontal="right"/>
    </xf>
    <xf numFmtId="168" fontId="16" fillId="0" borderId="0" xfId="32" applyNumberFormat="1" applyFont="1" applyFill="1" applyBorder="1" applyAlignment="1" applyProtection="1">
      <alignment horizontal="right"/>
    </xf>
    <xf numFmtId="0" fontId="16" fillId="0" borderId="8" xfId="106" applyFont="1" applyBorder="1" applyAlignment="1"/>
    <xf numFmtId="0" fontId="16" fillId="0" borderId="12" xfId="106" applyFont="1" applyBorder="1" applyAlignment="1"/>
    <xf numFmtId="168" fontId="16" fillId="0" borderId="12" xfId="32" applyNumberFormat="1" applyFont="1" applyFill="1" applyBorder="1" applyAlignment="1" applyProtection="1">
      <alignment horizontal="right"/>
    </xf>
    <xf numFmtId="9" fontId="16" fillId="0" borderId="0" xfId="32" applyNumberFormat="1" applyFont="1" applyFill="1" applyBorder="1" applyAlignment="1" applyProtection="1">
      <alignment horizontal="right"/>
    </xf>
    <xf numFmtId="168" fontId="16" fillId="0" borderId="0" xfId="106" applyNumberFormat="1" applyFont="1"/>
    <xf numFmtId="9" fontId="51" fillId="0" borderId="5" xfId="32" applyNumberFormat="1" applyFont="1" applyFill="1" applyBorder="1" applyAlignment="1" applyProtection="1">
      <alignment horizontal="right"/>
    </xf>
    <xf numFmtId="164" fontId="16" fillId="0" borderId="5" xfId="108" applyNumberFormat="1" applyFont="1" applyBorder="1" applyAlignment="1">
      <alignment horizontal="right"/>
    </xf>
    <xf numFmtId="164" fontId="16" fillId="0" borderId="0" xfId="108" applyNumberFormat="1" applyFont="1" applyBorder="1" applyAlignment="1">
      <alignment horizontal="right"/>
    </xf>
    <xf numFmtId="0" fontId="4" fillId="0" borderId="0" xfId="109" applyFont="1" applyFill="1" applyAlignment="1">
      <alignment horizontal="left"/>
    </xf>
    <xf numFmtId="0" fontId="4" fillId="0" borderId="0" xfId="109" applyFont="1" applyFill="1" applyBorder="1" applyAlignment="1">
      <alignment horizontal="left"/>
    </xf>
    <xf numFmtId="0" fontId="4" fillId="0" borderId="0" xfId="109" applyNumberFormat="1" applyFont="1" applyFill="1"/>
    <xf numFmtId="0" fontId="4" fillId="0" borderId="0" xfId="109" applyFont="1" applyFill="1"/>
    <xf numFmtId="0" fontId="4" fillId="0" borderId="0" xfId="109" applyFont="1" applyFill="1" applyBorder="1"/>
    <xf numFmtId="0" fontId="54" fillId="0" borderId="0" xfId="110" applyFont="1" applyFill="1" applyBorder="1" applyAlignment="1" applyProtection="1">
      <alignment horizontal="left"/>
    </xf>
    <xf numFmtId="0" fontId="4" fillId="0" borderId="5" xfId="110" applyFont="1" applyBorder="1" applyAlignment="1">
      <alignment horizontal="centerContinuous"/>
    </xf>
    <xf numFmtId="0" fontId="4" fillId="0" borderId="0" xfId="109" applyNumberFormat="1" applyFont="1" applyFill="1" applyBorder="1"/>
    <xf numFmtId="0" fontId="4" fillId="0" borderId="0" xfId="109" applyNumberFormat="1" applyFont="1" applyFill="1" applyBorder="1" applyAlignment="1">
      <alignment horizontal="center"/>
    </xf>
    <xf numFmtId="0" fontId="4" fillId="0" borderId="5" xfId="109" quotePrefix="1" applyFont="1" applyFill="1" applyBorder="1" applyAlignment="1">
      <alignment horizontal="center"/>
    </xf>
    <xf numFmtId="0" fontId="4" fillId="0" borderId="0" xfId="110" applyFont="1" applyFill="1" applyAlignment="1"/>
    <xf numFmtId="41" fontId="4" fillId="0" borderId="0" xfId="111" applyNumberFormat="1" applyFont="1" applyFill="1"/>
    <xf numFmtId="9" fontId="4" fillId="0" borderId="0" xfId="111" applyNumberFormat="1" applyFont="1" applyFill="1"/>
    <xf numFmtId="9" fontId="43" fillId="0" borderId="0" xfId="34" applyNumberFormat="1" applyFont="1" applyFill="1"/>
    <xf numFmtId="49" fontId="4" fillId="0" borderId="0" xfId="109" applyNumberFormat="1" applyFont="1" applyFill="1"/>
    <xf numFmtId="175" fontId="4" fillId="0" borderId="0" xfId="111" applyNumberFormat="1" applyFont="1" applyFill="1"/>
    <xf numFmtId="0" fontId="43" fillId="0" borderId="0" xfId="109" applyFont="1" applyFill="1"/>
    <xf numFmtId="175" fontId="12" fillId="0" borderId="0" xfId="111" applyNumberFormat="1" applyFont="1" applyFill="1"/>
    <xf numFmtId="0" fontId="4" fillId="0" borderId="0" xfId="104" quotePrefix="1" applyFont="1" applyBorder="1" applyAlignment="1">
      <alignment horizontal="left"/>
    </xf>
    <xf numFmtId="164" fontId="46" fillId="0" borderId="0" xfId="111" applyNumberFormat="1" applyFont="1" applyFill="1"/>
    <xf numFmtId="164" fontId="4" fillId="0" borderId="6" xfId="111" applyNumberFormat="1" applyFont="1" applyFill="1" applyBorder="1"/>
    <xf numFmtId="164" fontId="4" fillId="0" borderId="0" xfId="111" applyNumberFormat="1" applyFont="1" applyFill="1"/>
    <xf numFmtId="0" fontId="11" fillId="0" borderId="5" xfId="0" applyFont="1" applyFill="1" applyBorder="1" applyAlignment="1" applyProtection="1">
      <alignment horizontal="left"/>
    </xf>
    <xf numFmtId="0" fontId="10" fillId="0" borderId="5" xfId="0" applyFont="1" applyBorder="1"/>
    <xf numFmtId="0"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left"/>
    </xf>
    <xf numFmtId="0" fontId="10" fillId="0" borderId="0" xfId="0" applyFont="1"/>
    <xf numFmtId="0" fontId="10" fillId="0" borderId="0" xfId="1" applyNumberFormat="1" applyFont="1" applyFill="1" applyBorder="1" applyAlignment="1" applyProtection="1">
      <alignment horizontal="left"/>
    </xf>
    <xf numFmtId="0" fontId="10" fillId="0" borderId="0" xfId="0" applyNumberFormat="1" applyFont="1" applyFill="1" applyBorder="1"/>
    <xf numFmtId="176" fontId="10" fillId="0" borderId="0" xfId="2" applyNumberFormat="1" applyFont="1" applyFill="1" applyBorder="1" applyProtection="1"/>
    <xf numFmtId="0" fontId="10" fillId="0" borderId="0" xfId="1" applyNumberFormat="1" applyFont="1" applyFill="1" applyBorder="1" applyProtection="1"/>
    <xf numFmtId="0" fontId="55" fillId="0" borderId="0" xfId="0" applyFont="1" applyFill="1" applyBorder="1"/>
    <xf numFmtId="0" fontId="43" fillId="0" borderId="0" xfId="0" applyFont="1"/>
    <xf numFmtId="0" fontId="10" fillId="0" borderId="0" xfId="0" applyFont="1" applyFill="1" applyBorder="1"/>
    <xf numFmtId="164" fontId="10" fillId="0" borderId="0" xfId="1" applyNumberFormat="1" applyFont="1" applyFill="1" applyBorder="1" applyProtection="1"/>
    <xf numFmtId="0" fontId="4" fillId="0" borderId="0" xfId="0" applyNumberFormat="1" applyFont="1"/>
    <xf numFmtId="175" fontId="10" fillId="0" borderId="5" xfId="1" applyNumberFormat="1" applyFont="1" applyFill="1" applyBorder="1" applyProtection="1"/>
    <xf numFmtId="0" fontId="10" fillId="0" borderId="0" xfId="1" applyNumberFormat="1" applyFont="1"/>
    <xf numFmtId="0" fontId="11" fillId="0" borderId="0" xfId="0" applyFont="1" applyFill="1" applyBorder="1"/>
    <xf numFmtId="176" fontId="10" fillId="0" borderId="15" xfId="2" applyNumberFormat="1" applyFont="1" applyFill="1" applyBorder="1" applyProtection="1"/>
    <xf numFmtId="0" fontId="3" fillId="0" borderId="0" xfId="0" applyFont="1" applyFill="1" applyBorder="1"/>
    <xf numFmtId="0" fontId="3" fillId="0" borderId="0" xfId="0" applyFont="1"/>
    <xf numFmtId="164" fontId="4" fillId="0" borderId="0" xfId="0" applyNumberFormat="1" applyFont="1" applyFill="1" applyBorder="1" applyProtection="1"/>
    <xf numFmtId="0" fontId="3" fillId="0" borderId="5" xfId="0" applyFont="1" applyFill="1" applyBorder="1" applyAlignment="1" applyProtection="1">
      <alignment horizontal="left"/>
    </xf>
    <xf numFmtId="0" fontId="4" fillId="0" borderId="5" xfId="0" applyFont="1" applyFill="1" applyBorder="1"/>
    <xf numFmtId="0"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left"/>
    </xf>
    <xf numFmtId="0" fontId="4" fillId="0" borderId="0" xfId="0" applyFont="1" applyFill="1" applyBorder="1"/>
    <xf numFmtId="0" fontId="4" fillId="0" borderId="0" xfId="0" applyNumberFormat="1" applyFont="1" applyFill="1" applyBorder="1" applyAlignment="1" applyProtection="1">
      <alignment horizontal="left"/>
    </xf>
    <xf numFmtId="0" fontId="4" fillId="0" borderId="0" xfId="0" applyFont="1" applyBorder="1"/>
    <xf numFmtId="176" fontId="4" fillId="0" borderId="0" xfId="2" applyNumberFormat="1" applyFont="1" applyFill="1" applyBorder="1" applyProtection="1"/>
    <xf numFmtId="0" fontId="43" fillId="0" borderId="0" xfId="0" applyFont="1" applyBorder="1"/>
    <xf numFmtId="164" fontId="4" fillId="0" borderId="5" xfId="0" applyNumberFormat="1" applyFont="1" applyFill="1" applyBorder="1" applyProtection="1"/>
    <xf numFmtId="176" fontId="4" fillId="0" borderId="6" xfId="2" applyNumberFormat="1" applyFont="1" applyFill="1" applyBorder="1"/>
    <xf numFmtId="0" fontId="4" fillId="0" borderId="5" xfId="109" applyNumberFormat="1" applyFont="1" applyFill="1" applyBorder="1"/>
    <xf numFmtId="0" fontId="4" fillId="0" borderId="5" xfId="109" applyFont="1" applyFill="1" applyBorder="1"/>
    <xf numFmtId="164" fontId="4" fillId="0" borderId="5" xfId="111" applyNumberFormat="1" applyFont="1" applyFill="1" applyBorder="1"/>
    <xf numFmtId="164" fontId="4" fillId="0" borderId="0" xfId="111" applyNumberFormat="1" applyFont="1" applyFill="1" applyBorder="1"/>
    <xf numFmtId="0" fontId="4" fillId="0" borderId="0" xfId="0" applyNumberFormat="1" applyFont="1" applyFill="1" applyBorder="1"/>
    <xf numFmtId="9" fontId="10" fillId="0" borderId="5" xfId="34" quotePrefix="1" applyNumberFormat="1" applyFont="1" applyFill="1" applyBorder="1" applyAlignment="1">
      <alignment horizontal="right"/>
    </xf>
    <xf numFmtId="0" fontId="5" fillId="0" borderId="0" xfId="0" applyNumberFormat="1" applyFont="1" applyBorder="1" applyAlignment="1">
      <alignment horizontal="center"/>
    </xf>
    <xf numFmtId="0" fontId="4" fillId="0" borderId="0" xfId="0" applyFont="1"/>
    <xf numFmtId="0" fontId="4" fillId="0" borderId="0" xfId="0" applyFont="1" applyBorder="1" applyAlignment="1">
      <alignment horizontal="center"/>
    </xf>
    <xf numFmtId="0" fontId="4" fillId="0" borderId="5" xfId="0" applyNumberFormat="1" applyFont="1" applyFill="1" applyBorder="1" applyAlignment="1">
      <alignment horizontal="centerContinuous"/>
    </xf>
    <xf numFmtId="0" fontId="4" fillId="0" borderId="5" xfId="0" applyFont="1" applyBorder="1" applyAlignment="1">
      <alignment horizontal="center"/>
    </xf>
    <xf numFmtId="0" fontId="3" fillId="0" borderId="0" xfId="0" applyNumberFormat="1" applyFont="1" applyFill="1" applyBorder="1" applyAlignment="1">
      <alignment horizontal="centerContinuous"/>
    </xf>
    <xf numFmtId="0" fontId="3" fillId="0" borderId="0" xfId="0" applyFont="1" applyBorder="1" applyAlignment="1">
      <alignment horizontal="center"/>
    </xf>
    <xf numFmtId="0" fontId="3" fillId="0" borderId="0" xfId="0" applyFont="1" applyBorder="1" applyAlignment="1">
      <alignment horizontal="center" vertical="top" wrapText="1"/>
    </xf>
    <xf numFmtId="0" fontId="4" fillId="0" borderId="15" xfId="0" applyFont="1" applyBorder="1" applyAlignment="1">
      <alignment vertical="top" wrapText="1"/>
    </xf>
    <xf numFmtId="0" fontId="4" fillId="0" borderId="15" xfId="0" applyFont="1" applyBorder="1" applyAlignment="1">
      <alignment horizontal="center" vertical="top"/>
    </xf>
    <xf numFmtId="168" fontId="4" fillId="0" borderId="15" xfId="3" applyNumberFormat="1" applyFont="1" applyBorder="1" applyAlignment="1">
      <alignment horizontal="center" vertical="top"/>
    </xf>
    <xf numFmtId="0" fontId="4" fillId="0" borderId="15" xfId="0" applyFont="1" applyBorder="1" applyAlignment="1">
      <alignment horizontal="center" vertical="top" wrapText="1"/>
    </xf>
    <xf numFmtId="0" fontId="4" fillId="0" borderId="15" xfId="0" applyNumberFormat="1" applyFont="1" applyBorder="1" applyAlignment="1">
      <alignment vertical="top" wrapText="1"/>
    </xf>
    <xf numFmtId="10" fontId="4" fillId="0" borderId="15" xfId="3" applyNumberFormat="1" applyFont="1" applyBorder="1" applyAlignment="1">
      <alignment horizontal="center" vertical="top"/>
    </xf>
    <xf numFmtId="0" fontId="4" fillId="0" borderId="0" xfId="0" applyFont="1" applyAlignment="1">
      <alignment vertical="top"/>
    </xf>
    <xf numFmtId="0" fontId="4" fillId="0" borderId="0" xfId="0" applyFont="1" applyAlignment="1">
      <alignment horizontal="center" vertical="top" wrapText="1"/>
    </xf>
    <xf numFmtId="0" fontId="4" fillId="0" borderId="8" xfId="0" applyFont="1" applyFill="1" applyBorder="1" applyAlignment="1">
      <alignment horizontal="left" vertical="top"/>
    </xf>
    <xf numFmtId="0" fontId="4" fillId="0" borderId="12" xfId="0" applyFont="1" applyFill="1" applyBorder="1" applyAlignment="1">
      <alignment horizontal="center" vertical="top"/>
    </xf>
    <xf numFmtId="168" fontId="4" fillId="0" borderId="12" xfId="3" applyNumberFormat="1" applyFont="1" applyFill="1" applyBorder="1" applyAlignment="1">
      <alignment horizontal="center" vertical="top"/>
    </xf>
    <xf numFmtId="168" fontId="4" fillId="0" borderId="9" xfId="3" applyNumberFormat="1" applyFont="1" applyFill="1" applyBorder="1" applyAlignment="1">
      <alignment horizontal="center" vertical="top"/>
    </xf>
    <xf numFmtId="0" fontId="4" fillId="0" borderId="0" xfId="0" applyFont="1" applyFill="1" applyAlignment="1">
      <alignment horizontal="center" vertical="top" wrapText="1"/>
    </xf>
    <xf numFmtId="0" fontId="4" fillId="0" borderId="7" xfId="0" applyFont="1" applyFill="1" applyBorder="1" applyAlignment="1">
      <alignment horizontal="left" vertical="top"/>
    </xf>
    <xf numFmtId="0" fontId="4" fillId="0" borderId="0" xfId="0" applyFont="1" applyFill="1" applyBorder="1" applyAlignment="1">
      <alignment horizontal="center" vertical="top"/>
    </xf>
    <xf numFmtId="168" fontId="4" fillId="0" borderId="0" xfId="3" applyNumberFormat="1" applyFont="1" applyFill="1" applyBorder="1" applyAlignment="1">
      <alignment horizontal="center" vertical="top"/>
    </xf>
    <xf numFmtId="168" fontId="4" fillId="0" borderId="2" xfId="3" applyNumberFormat="1" applyFont="1" applyFill="1" applyBorder="1" applyAlignment="1">
      <alignment horizontal="center" vertical="top"/>
    </xf>
    <xf numFmtId="0" fontId="4" fillId="25" borderId="7" xfId="0" applyFont="1" applyFill="1" applyBorder="1" applyAlignment="1">
      <alignment horizontal="left" vertical="top"/>
    </xf>
    <xf numFmtId="0" fontId="4" fillId="25" borderId="0" xfId="0" applyFont="1" applyFill="1" applyBorder="1" applyAlignment="1">
      <alignment horizontal="center" vertical="top"/>
    </xf>
    <xf numFmtId="168" fontId="4" fillId="25" borderId="0" xfId="3" applyNumberFormat="1" applyFont="1" applyFill="1" applyBorder="1" applyAlignment="1">
      <alignment horizontal="center" vertical="top"/>
    </xf>
    <xf numFmtId="168" fontId="4" fillId="25" borderId="2" xfId="3" applyNumberFormat="1" applyFont="1" applyFill="1" applyBorder="1" applyAlignment="1">
      <alignment horizontal="center" vertical="top"/>
    </xf>
    <xf numFmtId="0" fontId="4" fillId="25" borderId="10" xfId="0" applyFont="1" applyFill="1" applyBorder="1" applyAlignment="1">
      <alignment horizontal="left" vertical="top"/>
    </xf>
    <xf numFmtId="0" fontId="4" fillId="25" borderId="5" xfId="0" applyFont="1" applyFill="1" applyBorder="1" applyAlignment="1">
      <alignment horizontal="center" vertical="top"/>
    </xf>
    <xf numFmtId="168" fontId="4" fillId="25" borderId="5" xfId="3" applyNumberFormat="1" applyFont="1" applyFill="1" applyBorder="1" applyAlignment="1">
      <alignment horizontal="center" vertical="top"/>
    </xf>
    <xf numFmtId="168" fontId="4" fillId="25" borderId="11" xfId="3" applyNumberFormat="1" applyFont="1" applyFill="1" applyBorder="1" applyAlignment="1">
      <alignment horizontal="center" vertical="top"/>
    </xf>
    <xf numFmtId="0" fontId="4" fillId="0" borderId="0" xfId="0" applyFont="1" applyBorder="1" applyAlignment="1">
      <alignment vertical="top" wrapText="1"/>
    </xf>
    <xf numFmtId="0" fontId="5" fillId="0" borderId="0" xfId="0" applyFont="1" applyAlignment="1">
      <alignment horizontal="left"/>
    </xf>
    <xf numFmtId="0" fontId="4" fillId="0" borderId="0" xfId="0" applyFont="1" applyBorder="1" applyAlignment="1">
      <alignment horizontal="center" vertical="top"/>
    </xf>
    <xf numFmtId="10" fontId="4" fillId="0" borderId="0" xfId="3" applyNumberFormat="1" applyFont="1" applyBorder="1" applyAlignment="1">
      <alignment horizontal="center" vertical="top"/>
    </xf>
    <xf numFmtId="0" fontId="4" fillId="0" borderId="0" xfId="0" applyFont="1" applyBorder="1" applyAlignment="1">
      <alignment horizontal="center" vertical="top" wrapText="1"/>
    </xf>
    <xf numFmtId="0" fontId="4" fillId="0" borderId="5" xfId="0" applyFont="1" applyBorder="1" applyAlignment="1">
      <alignment vertical="top"/>
    </xf>
    <xf numFmtId="0" fontId="4" fillId="0" borderId="5" xfId="0" applyFont="1" applyBorder="1" applyAlignment="1">
      <alignment vertical="top" wrapText="1"/>
    </xf>
    <xf numFmtId="0" fontId="4" fillId="0" borderId="5" xfId="0" applyFont="1" applyFill="1" applyBorder="1" applyAlignment="1">
      <alignment vertical="top"/>
    </xf>
    <xf numFmtId="0" fontId="4" fillId="0" borderId="5" xfId="0" applyFont="1" applyFill="1" applyBorder="1" applyAlignment="1">
      <alignment horizontal="center" vertical="top"/>
    </xf>
    <xf numFmtId="0" fontId="5" fillId="0" borderId="0" xfId="0" applyFont="1" applyBorder="1" applyAlignment="1">
      <alignment horizontal="centerContinuous"/>
    </xf>
    <xf numFmtId="0" fontId="5" fillId="0" borderId="0" xfId="113" applyFont="1" applyFill="1" applyAlignment="1" applyProtection="1">
      <alignment horizontal="centerContinuous"/>
    </xf>
    <xf numFmtId="0" fontId="5" fillId="0" borderId="0" xfId="113" applyFont="1" applyFill="1" applyBorder="1" applyAlignment="1" applyProtection="1">
      <alignment horizontal="centerContinuous"/>
    </xf>
    <xf numFmtId="0" fontId="5" fillId="0" borderId="3" xfId="113" applyFont="1" applyFill="1" applyBorder="1" applyAlignment="1" applyProtection="1">
      <alignment horizontal="centerContinuous"/>
    </xf>
    <xf numFmtId="0" fontId="5" fillId="0" borderId="3" xfId="0" applyFont="1" applyBorder="1" applyAlignment="1">
      <alignment horizontal="centerContinuous"/>
    </xf>
    <xf numFmtId="0" fontId="4" fillId="0" borderId="5" xfId="0" applyFont="1" applyBorder="1" applyAlignment="1">
      <alignment horizontal="centerContinuous"/>
    </xf>
    <xf numFmtId="177" fontId="4" fillId="0" borderId="0" xfId="0" applyNumberFormat="1" applyFont="1" applyAlignment="1">
      <alignment horizontal="center"/>
    </xf>
    <xf numFmtId="177" fontId="4" fillId="0" borderId="0" xfId="0" applyNumberFormat="1" applyFont="1" applyFill="1" applyAlignment="1">
      <alignment horizontal="center"/>
    </xf>
    <xf numFmtId="0" fontId="4" fillId="0" borderId="5" xfId="0" applyFont="1" applyFill="1" applyBorder="1" applyAlignment="1">
      <alignment horizontal="center"/>
    </xf>
    <xf numFmtId="0" fontId="4" fillId="0" borderId="0" xfId="0" applyFont="1" applyFill="1"/>
    <xf numFmtId="0" fontId="4" fillId="0" borderId="0" xfId="0" applyFont="1" applyAlignment="1">
      <alignment horizontal="center"/>
    </xf>
    <xf numFmtId="164" fontId="4" fillId="0" borderId="0" xfId="1" applyNumberFormat="1" applyFont="1"/>
    <xf numFmtId="164" fontId="4" fillId="0" borderId="0" xfId="1" applyNumberFormat="1" applyFont="1" applyFill="1"/>
    <xf numFmtId="168" fontId="4" fillId="0" borderId="0" xfId="3" applyNumberFormat="1" applyFont="1" applyFill="1"/>
    <xf numFmtId="9" fontId="4" fillId="0" borderId="0" xfId="3" applyFont="1" applyFill="1" applyAlignment="1">
      <alignment horizontal="right"/>
    </xf>
    <xf numFmtId="9" fontId="4" fillId="0" borderId="13" xfId="3" applyNumberFormat="1" applyFont="1" applyFill="1" applyBorder="1" applyAlignment="1">
      <alignment horizontal="center"/>
    </xf>
    <xf numFmtId="37" fontId="4" fillId="0" borderId="0" xfId="0" applyNumberFormat="1" applyFont="1" applyProtection="1"/>
    <xf numFmtId="0" fontId="4" fillId="0" borderId="0" xfId="113" applyFont="1" applyFill="1" applyAlignment="1" applyProtection="1">
      <alignment horizontal="left"/>
    </xf>
    <xf numFmtId="0" fontId="4" fillId="0" borderId="0" xfId="0" applyFont="1" applyFill="1" applyAlignment="1">
      <alignment horizontal="center"/>
    </xf>
    <xf numFmtId="0" fontId="4" fillId="0" borderId="0" xfId="113" applyFont="1" applyAlignment="1" applyProtection="1">
      <alignment horizontal="left"/>
    </xf>
    <xf numFmtId="9" fontId="4" fillId="0" borderId="0" xfId="3" applyFont="1"/>
    <xf numFmtId="9" fontId="4" fillId="0" borderId="0" xfId="3" applyFont="1" applyFill="1"/>
    <xf numFmtId="0" fontId="4" fillId="0" borderId="0" xfId="113" applyFont="1" applyAlignment="1" applyProtection="1">
      <alignment horizontal="left" indent="1"/>
    </xf>
    <xf numFmtId="0" fontId="4" fillId="28" borderId="0" xfId="0" quotePrefix="1" applyFont="1" applyFill="1" applyAlignment="1">
      <alignment horizontal="left"/>
    </xf>
    <xf numFmtId="0" fontId="4" fillId="28" borderId="0" xfId="113" applyFont="1" applyFill="1" applyAlignment="1" applyProtection="1">
      <alignment horizontal="left"/>
    </xf>
    <xf numFmtId="0" fontId="4" fillId="28" borderId="0" xfId="0" applyFont="1" applyFill="1" applyAlignment="1">
      <alignment horizontal="center"/>
    </xf>
    <xf numFmtId="164" fontId="12" fillId="28" borderId="0" xfId="1" applyNumberFormat="1" applyFont="1" applyFill="1"/>
    <xf numFmtId="3" fontId="4" fillId="28" borderId="0" xfId="0" applyNumberFormat="1" applyFont="1" applyFill="1" applyAlignment="1" applyProtection="1">
      <alignment horizontal="left" indent="1"/>
      <protection locked="0"/>
    </xf>
    <xf numFmtId="164" fontId="4" fillId="28" borderId="0" xfId="1" applyNumberFormat="1" applyFont="1" applyFill="1"/>
    <xf numFmtId="164" fontId="12" fillId="0" borderId="0" xfId="1" applyNumberFormat="1" applyFont="1"/>
    <xf numFmtId="164" fontId="12" fillId="0" borderId="0" xfId="1" applyNumberFormat="1" applyFont="1" applyFill="1"/>
    <xf numFmtId="164" fontId="4" fillId="0" borderId="0" xfId="0" applyNumberFormat="1" applyFont="1"/>
    <xf numFmtId="164" fontId="4" fillId="0" borderId="0" xfId="0" applyNumberFormat="1" applyFont="1" applyFill="1"/>
    <xf numFmtId="0" fontId="4" fillId="0" borderId="0" xfId="0" applyFont="1" applyAlignment="1">
      <alignment horizontal="left" indent="1"/>
    </xf>
    <xf numFmtId="0" fontId="4" fillId="0" borderId="0" xfId="0" applyFont="1" applyBorder="1" applyAlignment="1">
      <alignment horizontal="left" indent="1"/>
    </xf>
    <xf numFmtId="0" fontId="4" fillId="0" borderId="0" xfId="113" applyFont="1" applyAlignment="1" applyProtection="1">
      <alignment horizontal="left" indent="2"/>
    </xf>
    <xf numFmtId="0" fontId="4" fillId="0" borderId="0" xfId="104" applyFont="1" applyBorder="1" applyAlignment="1">
      <alignment horizontal="left"/>
    </xf>
    <xf numFmtId="175" fontId="4" fillId="0" borderId="0" xfId="1" applyNumberFormat="1" applyFont="1"/>
    <xf numFmtId="175" fontId="4" fillId="0" borderId="0" xfId="1" applyNumberFormat="1" applyFont="1" applyFill="1"/>
    <xf numFmtId="0" fontId="4" fillId="0" borderId="0" xfId="113" applyFont="1" applyFill="1"/>
    <xf numFmtId="175" fontId="12" fillId="0" borderId="0" xfId="0" applyNumberFormat="1" applyFont="1"/>
    <xf numFmtId="175" fontId="12" fillId="0" borderId="0" xfId="0" applyNumberFormat="1" applyFont="1" applyFill="1"/>
    <xf numFmtId="0" fontId="4" fillId="0" borderId="0" xfId="113" applyNumberFormat="1" applyFont="1"/>
    <xf numFmtId="164" fontId="12" fillId="0" borderId="0" xfId="0" applyNumberFormat="1" applyFont="1"/>
    <xf numFmtId="164" fontId="46" fillId="0" borderId="0" xfId="0" applyNumberFormat="1" applyFont="1"/>
    <xf numFmtId="0" fontId="5" fillId="0" borderId="0" xfId="0" applyFont="1" applyBorder="1" applyAlignment="1">
      <alignment horizontal="left"/>
    </xf>
    <xf numFmtId="0" fontId="5" fillId="0" borderId="0" xfId="113" applyFont="1" applyFill="1" applyAlignment="1" applyProtection="1">
      <alignment horizontal="left"/>
    </xf>
    <xf numFmtId="0" fontId="5" fillId="0" borderId="3" xfId="113" applyFont="1" applyFill="1" applyBorder="1" applyAlignment="1" applyProtection="1">
      <alignment horizontal="left"/>
    </xf>
    <xf numFmtId="0" fontId="4" fillId="0" borderId="5" xfId="0" applyFont="1" applyBorder="1"/>
    <xf numFmtId="177" fontId="4" fillId="0" borderId="0" xfId="0" quotePrefix="1" applyNumberFormat="1" applyFont="1" applyAlignment="1">
      <alignment horizontal="center"/>
    </xf>
    <xf numFmtId="0" fontId="4" fillId="0" borderId="0" xfId="0" applyFont="1" applyBorder="1" applyAlignment="1">
      <alignment horizontal="centerContinuous"/>
    </xf>
    <xf numFmtId="0" fontId="4" fillId="0" borderId="3" xfId="0" applyFont="1" applyBorder="1" applyAlignment="1">
      <alignment horizontal="centerContinuous"/>
    </xf>
    <xf numFmtId="0" fontId="43" fillId="0" borderId="0" xfId="0" applyFont="1" applyFill="1" applyBorder="1"/>
    <xf numFmtId="168" fontId="4" fillId="0" borderId="0" xfId="3" applyNumberFormat="1" applyFont="1" applyFill="1" applyBorder="1" applyAlignment="1">
      <alignment horizontal="center"/>
    </xf>
    <xf numFmtId="168" fontId="4" fillId="0" borderId="0" xfId="0" applyNumberFormat="1" applyFont="1" applyFill="1" applyBorder="1" applyAlignment="1">
      <alignment horizontal="center"/>
    </xf>
    <xf numFmtId="0" fontId="4" fillId="0" borderId="0" xfId="0" applyFont="1" applyBorder="1" applyAlignment="1">
      <alignment horizontal="left"/>
    </xf>
    <xf numFmtId="168" fontId="4" fillId="0" borderId="0" xfId="0" applyNumberFormat="1" applyFont="1" applyBorder="1"/>
    <xf numFmtId="0" fontId="4" fillId="0" borderId="0" xfId="0" applyFont="1" applyAlignment="1">
      <alignment vertical="top" wrapText="1"/>
    </xf>
    <xf numFmtId="0" fontId="4" fillId="0" borderId="0" xfId="0" applyFont="1" applyAlignment="1">
      <alignment horizontal="left"/>
    </xf>
    <xf numFmtId="0" fontId="4" fillId="0" borderId="8" xfId="0" applyFont="1" applyBorder="1"/>
    <xf numFmtId="0" fontId="4" fillId="0" borderId="12" xfId="0" applyFont="1" applyBorder="1"/>
    <xf numFmtId="0" fontId="4" fillId="0" borderId="9" xfId="0" applyFont="1" applyBorder="1"/>
    <xf numFmtId="0" fontId="4" fillId="0" borderId="7" xfId="0" applyFont="1" applyBorder="1"/>
    <xf numFmtId="178" fontId="4" fillId="0" borderId="5" xfId="0" applyNumberFormat="1" applyFont="1" applyBorder="1" applyAlignment="1">
      <alignment horizontal="center"/>
    </xf>
    <xf numFmtId="178" fontId="4" fillId="0" borderId="11" xfId="0" applyNumberFormat="1" applyFont="1" applyBorder="1" applyAlignment="1">
      <alignment horizontal="center"/>
    </xf>
    <xf numFmtId="0" fontId="4" fillId="0" borderId="7" xfId="0" applyFont="1" applyFill="1" applyBorder="1"/>
    <xf numFmtId="9" fontId="4" fillId="0" borderId="0" xfId="0" applyNumberFormat="1" applyFont="1" applyFill="1" applyBorder="1"/>
    <xf numFmtId="9" fontId="4" fillId="0" borderId="12" xfId="0" applyNumberFormat="1" applyFont="1" applyFill="1" applyBorder="1"/>
    <xf numFmtId="9" fontId="4" fillId="0" borderId="9" xfId="0" applyNumberFormat="1" applyFont="1" applyFill="1" applyBorder="1"/>
    <xf numFmtId="9" fontId="4" fillId="0" borderId="7" xfId="3" applyFont="1" applyFill="1" applyBorder="1"/>
    <xf numFmtId="164" fontId="4" fillId="0" borderId="0" xfId="0" applyNumberFormat="1" applyFont="1" applyBorder="1"/>
    <xf numFmtId="164" fontId="4" fillId="0" borderId="2" xfId="0" applyNumberFormat="1" applyFont="1" applyBorder="1"/>
    <xf numFmtId="9" fontId="4" fillId="0" borderId="10" xfId="3" applyFont="1" applyFill="1" applyBorder="1"/>
    <xf numFmtId="9" fontId="4" fillId="0" borderId="13" xfId="3" applyNumberFormat="1" applyFont="1" applyBorder="1" applyAlignment="1">
      <alignment horizontal="center"/>
    </xf>
    <xf numFmtId="164" fontId="4" fillId="0" borderId="5" xfId="0" applyNumberFormat="1" applyFont="1" applyBorder="1"/>
    <xf numFmtId="164" fontId="4" fillId="0" borderId="11" xfId="0" applyNumberFormat="1" applyFont="1" applyBorder="1"/>
    <xf numFmtId="9" fontId="4" fillId="0" borderId="0" xfId="3" applyFont="1" applyFill="1" applyBorder="1"/>
    <xf numFmtId="168" fontId="4" fillId="0" borderId="0" xfId="3" applyNumberFormat="1" applyFont="1" applyBorder="1" applyAlignment="1">
      <alignment horizontal="right"/>
    </xf>
    <xf numFmtId="9" fontId="4" fillId="0" borderId="0" xfId="0" applyNumberFormat="1" applyFont="1" applyBorder="1"/>
    <xf numFmtId="9" fontId="4" fillId="0" borderId="12" xfId="0" applyNumberFormat="1" applyFont="1" applyBorder="1"/>
    <xf numFmtId="9" fontId="4" fillId="0" borderId="2" xfId="0" applyNumberFormat="1" applyFont="1" applyBorder="1"/>
    <xf numFmtId="3" fontId="4" fillId="0" borderId="7" xfId="0" applyNumberFormat="1" applyFont="1" applyFill="1" applyBorder="1" applyProtection="1">
      <protection locked="0"/>
    </xf>
    <xf numFmtId="164" fontId="4" fillId="0" borderId="0" xfId="1" applyNumberFormat="1" applyFont="1" applyBorder="1"/>
    <xf numFmtId="164" fontId="4" fillId="0" borderId="2" xfId="1" applyNumberFormat="1" applyFont="1" applyBorder="1"/>
    <xf numFmtId="0" fontId="4" fillId="0" borderId="10" xfId="0" applyFont="1" applyBorder="1"/>
    <xf numFmtId="178" fontId="4" fillId="0" borderId="5" xfId="0" quotePrefix="1" applyNumberFormat="1" applyFont="1" applyBorder="1" applyAlignment="1">
      <alignment horizontal="center"/>
    </xf>
    <xf numFmtId="178" fontId="4" fillId="0" borderId="11" xfId="0" quotePrefix="1" applyNumberFormat="1" applyFont="1" applyBorder="1" applyAlignment="1">
      <alignment horizontal="center"/>
    </xf>
    <xf numFmtId="0" fontId="3" fillId="0" borderId="0" xfId="0" applyFont="1" applyFill="1" applyBorder="1" applyAlignment="1">
      <alignment horizontal="left"/>
    </xf>
    <xf numFmtId="0" fontId="4" fillId="0" borderId="7" xfId="0" applyFont="1" applyBorder="1" applyAlignment="1">
      <alignment horizontal="left" indent="1"/>
    </xf>
    <xf numFmtId="168" fontId="4" fillId="0" borderId="2" xfId="0" applyNumberFormat="1" applyFont="1" applyBorder="1"/>
    <xf numFmtId="168" fontId="4" fillId="0" borderId="11" xfId="0" applyNumberFormat="1" applyFont="1" applyFill="1" applyBorder="1"/>
    <xf numFmtId="168" fontId="4" fillId="0" borderId="11" xfId="3" applyNumberFormat="1" applyFont="1" applyFill="1" applyBorder="1"/>
    <xf numFmtId="168" fontId="4" fillId="0" borderId="0" xfId="3" applyNumberFormat="1" applyFont="1"/>
    <xf numFmtId="0" fontId="4" fillId="0" borderId="10" xfId="0" applyFont="1" applyBorder="1" applyAlignment="1">
      <alignment horizontal="left" indent="2"/>
    </xf>
    <xf numFmtId="168" fontId="4" fillId="0" borderId="11" xfId="0" applyNumberFormat="1" applyFont="1" applyBorder="1"/>
    <xf numFmtId="0" fontId="4" fillId="0" borderId="0" xfId="0" applyFont="1" applyAlignment="1">
      <alignment wrapText="1"/>
    </xf>
    <xf numFmtId="0" fontId="4" fillId="0" borderId="7" xfId="0" applyFont="1" applyFill="1" applyBorder="1" applyAlignment="1">
      <alignment horizontal="left" indent="1"/>
    </xf>
    <xf numFmtId="0" fontId="4" fillId="0" borderId="0" xfId="0" applyFont="1" applyFill="1" applyBorder="1" applyAlignment="1">
      <alignment horizontal="left" indent="1"/>
    </xf>
    <xf numFmtId="168" fontId="4" fillId="0" borderId="2" xfId="0" applyNumberFormat="1" applyFont="1" applyFill="1" applyBorder="1"/>
    <xf numFmtId="0" fontId="4" fillId="0" borderId="5" xfId="0" applyFont="1" applyBorder="1" applyAlignment="1">
      <alignment horizontal="left" indent="2"/>
    </xf>
    <xf numFmtId="179" fontId="4" fillId="0" borderId="0" xfId="0" applyNumberFormat="1" applyFont="1" applyBorder="1" applyAlignment="1">
      <alignment horizontal="center"/>
    </xf>
    <xf numFmtId="1" fontId="4" fillId="0" borderId="5" xfId="0" quotePrefix="1" applyNumberFormat="1" applyFont="1" applyBorder="1" applyAlignment="1">
      <alignment horizontal="center"/>
    </xf>
    <xf numFmtId="3" fontId="4" fillId="0" borderId="0" xfId="0" applyNumberFormat="1" applyFont="1" applyAlignment="1">
      <alignment horizontal="left"/>
    </xf>
    <xf numFmtId="164" fontId="4" fillId="0" borderId="0" xfId="1" applyNumberFormat="1" applyFont="1" applyFill="1" applyBorder="1"/>
    <xf numFmtId="164" fontId="4" fillId="0" borderId="5" xfId="1" applyNumberFormat="1" applyFont="1" applyFill="1" applyBorder="1"/>
    <xf numFmtId="168" fontId="4" fillId="0" borderId="0" xfId="0" applyNumberFormat="1" applyFont="1" applyBorder="1" applyAlignment="1">
      <alignment horizontal="center"/>
    </xf>
    <xf numFmtId="10" fontId="4" fillId="0" borderId="0" xfId="0" applyNumberFormat="1" applyFont="1" applyBorder="1"/>
    <xf numFmtId="164" fontId="4" fillId="0" borderId="0" xfId="0" applyNumberFormat="1" applyFont="1" applyFill="1" applyBorder="1"/>
    <xf numFmtId="164"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5" xfId="0" quotePrefix="1" applyFont="1" applyBorder="1" applyAlignment="1">
      <alignment horizontal="center"/>
    </xf>
    <xf numFmtId="9" fontId="4" fillId="0" borderId="0" xfId="0" applyNumberFormat="1" applyFont="1" applyFill="1"/>
    <xf numFmtId="180" fontId="4" fillId="0" borderId="0" xfId="0" applyNumberFormat="1" applyFont="1"/>
    <xf numFmtId="0" fontId="4" fillId="0" borderId="0" xfId="1" applyNumberFormat="1" applyFont="1" applyFill="1"/>
    <xf numFmtId="180" fontId="12" fillId="0" borderId="0" xfId="0" applyNumberFormat="1" applyFont="1"/>
    <xf numFmtId="179" fontId="4" fillId="0" borderId="12" xfId="0" applyNumberFormat="1" applyFont="1" applyBorder="1" applyAlignment="1">
      <alignment horizontal="center"/>
    </xf>
    <xf numFmtId="0" fontId="5" fillId="0" borderId="3" xfId="0" applyFont="1" applyBorder="1" applyAlignment="1">
      <alignment horizontal="left"/>
    </xf>
    <xf numFmtId="0" fontId="43" fillId="0" borderId="0" xfId="99" applyFont="1" applyFill="1" applyBorder="1" applyAlignment="1">
      <alignment horizontal="left"/>
    </xf>
    <xf numFmtId="0" fontId="11" fillId="0" borderId="5" xfId="0" applyNumberFormat="1" applyFont="1" applyFill="1" applyBorder="1" applyAlignment="1" applyProtection="1">
      <alignment horizontal="left"/>
    </xf>
    <xf numFmtId="0" fontId="57" fillId="0" borderId="0" xfId="0" applyFont="1"/>
    <xf numFmtId="0" fontId="3" fillId="0" borderId="5" xfId="0" applyNumberFormat="1" applyFont="1" applyFill="1" applyBorder="1" applyAlignment="1" applyProtection="1">
      <alignment horizontal="left"/>
    </xf>
    <xf numFmtId="0" fontId="0" fillId="0" borderId="0" xfId="0" applyFont="1"/>
    <xf numFmtId="0" fontId="4" fillId="0" borderId="0" xfId="0" applyFont="1" applyFill="1" applyAlignment="1">
      <alignment horizontal="right"/>
    </xf>
    <xf numFmtId="9" fontId="4" fillId="0" borderId="0" xfId="3" applyNumberFormat="1" applyFont="1"/>
    <xf numFmtId="168" fontId="4" fillId="0" borderId="0" xfId="0" applyNumberFormat="1" applyFont="1" applyFill="1"/>
    <xf numFmtId="168" fontId="43" fillId="0" borderId="0" xfId="3" applyNumberFormat="1" applyFont="1"/>
    <xf numFmtId="168" fontId="43" fillId="0" borderId="0" xfId="0" applyNumberFormat="1" applyFont="1" applyFill="1"/>
    <xf numFmtId="168" fontId="58" fillId="0" borderId="0" xfId="3" applyNumberFormat="1" applyFont="1"/>
    <xf numFmtId="0" fontId="0" fillId="0" borderId="0" xfId="0" applyFont="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168" fontId="4" fillId="0" borderId="0" xfId="3" applyNumberFormat="1" applyFont="1" applyFill="1" applyBorder="1"/>
    <xf numFmtId="9" fontId="4" fillId="0" borderId="0" xfId="3" applyNumberFormat="1" applyFont="1" applyFill="1" applyBorder="1"/>
    <xf numFmtId="0" fontId="5" fillId="0" borderId="0" xfId="26" applyFont="1" applyAlignment="1">
      <alignment horizontal="left"/>
    </xf>
    <xf numFmtId="0" fontId="4" fillId="0" borderId="5" xfId="0" applyFont="1" applyBorder="1" applyAlignment="1">
      <alignment horizontal="center" wrapText="1"/>
    </xf>
    <xf numFmtId="0" fontId="5" fillId="0" borderId="0" xfId="26" applyFont="1" applyAlignment="1">
      <alignment horizontal="left"/>
    </xf>
    <xf numFmtId="0" fontId="4" fillId="0" borderId="0" xfId="4" applyFont="1" applyFill="1" applyAlignment="1">
      <alignment vertical="top" wrapText="1"/>
    </xf>
    <xf numFmtId="0" fontId="47" fillId="0" borderId="0" xfId="0" applyFont="1" applyAlignment="1">
      <alignment vertical="top" wrapText="1"/>
    </xf>
    <xf numFmtId="0" fontId="5" fillId="0" borderId="3" xfId="4" applyFont="1" applyBorder="1" applyAlignment="1">
      <alignment horizontal="left"/>
    </xf>
    <xf numFmtId="0" fontId="4" fillId="0" borderId="0" xfId="26" applyFont="1" applyAlignment="1">
      <alignment horizontal="left" vertical="top" wrapText="1"/>
    </xf>
    <xf numFmtId="0" fontId="47" fillId="0" borderId="0" xfId="0" applyFont="1" applyAlignment="1">
      <alignment horizontal="left" vertical="top" wrapText="1"/>
    </xf>
    <xf numFmtId="0" fontId="4" fillId="0" borderId="0" xfId="26" applyFont="1" applyAlignment="1">
      <alignment vertical="top" wrapText="1"/>
    </xf>
    <xf numFmtId="0" fontId="4" fillId="0" borderId="0" xfId="4" applyFont="1" applyAlignment="1">
      <alignment vertical="top" wrapText="1"/>
    </xf>
    <xf numFmtId="0" fontId="4" fillId="0" borderId="0" xfId="99" applyFont="1" applyBorder="1" applyAlignment="1">
      <alignment vertical="top" wrapText="1"/>
    </xf>
    <xf numFmtId="0" fontId="4" fillId="0" borderId="0" xfId="99" applyAlignment="1">
      <alignment vertical="top" wrapText="1"/>
    </xf>
    <xf numFmtId="0" fontId="0" fillId="0" borderId="0" xfId="0" applyAlignment="1">
      <alignment vertical="top" wrapText="1"/>
    </xf>
    <xf numFmtId="0" fontId="4" fillId="0" borderId="0" xfId="99" applyFont="1" applyFill="1" applyAlignment="1">
      <alignment vertical="top" wrapText="1"/>
    </xf>
    <xf numFmtId="0" fontId="5" fillId="0" borderId="3" xfId="109" applyFont="1" applyFill="1" applyBorder="1" applyAlignment="1" applyProtection="1">
      <alignment horizontal="left"/>
    </xf>
    <xf numFmtId="0" fontId="0" fillId="0" borderId="3" xfId="0" applyFont="1" applyBorder="1" applyAlignment="1">
      <alignment horizontal="left"/>
    </xf>
    <xf numFmtId="0" fontId="4" fillId="0" borderId="0" xfId="0" applyNumberFormat="1" applyFont="1" applyFill="1" applyBorder="1" applyAlignment="1">
      <alignment vertical="top" wrapText="1"/>
    </xf>
    <xf numFmtId="0" fontId="9" fillId="0" borderId="0" xfId="0" applyFont="1" applyFill="1" applyAlignment="1">
      <alignment vertical="top" wrapText="1"/>
    </xf>
    <xf numFmtId="0" fontId="5" fillId="0" borderId="0" xfId="104" applyFont="1" applyFill="1" applyAlignment="1">
      <alignment horizontal="left"/>
    </xf>
    <xf numFmtId="0" fontId="0" fillId="0" borderId="0" xfId="0" applyFont="1" applyAlignment="1">
      <alignment horizontal="left"/>
    </xf>
    <xf numFmtId="0" fontId="5" fillId="0" borderId="0" xfId="15" applyFont="1" applyFill="1" applyAlignment="1">
      <alignment horizontal="left"/>
    </xf>
    <xf numFmtId="0" fontId="5" fillId="0" borderId="0" xfId="0" applyFont="1" applyAlignment="1">
      <alignment horizontal="left"/>
    </xf>
    <xf numFmtId="0" fontId="5" fillId="0" borderId="0" xfId="112" applyFont="1" applyFill="1" applyAlignment="1">
      <alignment horizontal="left"/>
    </xf>
    <xf numFmtId="0" fontId="5" fillId="0" borderId="3" xfId="0" applyNumberFormat="1" applyFont="1" applyBorder="1" applyAlignment="1">
      <alignment horizontal="left"/>
    </xf>
    <xf numFmtId="0" fontId="4" fillId="0" borderId="5" xfId="0" applyFont="1" applyBorder="1" applyAlignment="1">
      <alignment horizontal="center"/>
    </xf>
    <xf numFmtId="0" fontId="59" fillId="0" borderId="5" xfId="0" applyFont="1" applyBorder="1" applyAlignment="1">
      <alignment horizontal="center" vertical="top"/>
    </xf>
    <xf numFmtId="0" fontId="16" fillId="0" borderId="7" xfId="104" applyFont="1" applyBorder="1" applyAlignment="1"/>
    <xf numFmtId="0" fontId="16" fillId="0" borderId="0" xfId="0" applyFont="1" applyBorder="1" applyAlignment="1"/>
    <xf numFmtId="0" fontId="4" fillId="0" borderId="0" xfId="0" applyFont="1" applyAlignment="1">
      <alignment vertical="top" wrapText="1"/>
    </xf>
  </cellXfs>
  <cellStyles count="114">
    <cellStyle name="Blue Test" xfId="5"/>
    <cellStyle name="ChartingText" xfId="6"/>
    <cellStyle name="ColumnHeaderNormal" xfId="7"/>
    <cellStyle name="Comma" xfId="1" builtinId="3"/>
    <cellStyle name="Comma [2]" xfId="9"/>
    <cellStyle name="Comma 2" xfId="95"/>
    <cellStyle name="Comma 3" xfId="8"/>
    <cellStyle name="Comma 4" xfId="96"/>
    <cellStyle name="Comma 5" xfId="98"/>
    <cellStyle name="Comma_Book1" xfId="108"/>
    <cellStyle name="Comma_Kirk Exhibits 2004 - Final" xfId="111"/>
    <cellStyle name="Currency" xfId="2" builtinId="4"/>
    <cellStyle name="Currency [2]" xfId="11"/>
    <cellStyle name="Currency 2" xfId="10"/>
    <cellStyle name="Currency 3" xfId="97"/>
    <cellStyle name="Currency 4" xfId="101"/>
    <cellStyle name="Date" xfId="12"/>
    <cellStyle name="Euro" xfId="13"/>
    <cellStyle name="Footnote" xfId="14"/>
    <cellStyle name="Heading" xfId="15"/>
    <cellStyle name="Invisible" xfId="16"/>
    <cellStyle name="NewColumnHeaderNormal" xfId="17"/>
    <cellStyle name="NewSectionHeaderNormal" xfId="18"/>
    <cellStyle name="NewTitleNormal" xfId="19"/>
    <cellStyle name="Norm`l_BUDGET_1" xfId="20"/>
    <cellStyle name="Normal" xfId="0" builtinId="0"/>
    <cellStyle name="Normal 2" xfId="21"/>
    <cellStyle name="Normal 3" xfId="94"/>
    <cellStyle name="Normal 4" xfId="4"/>
    <cellStyle name="Normal 5" xfId="99"/>
    <cellStyle name="Normal, Gordon" xfId="22"/>
    <cellStyle name="Normal, Valuation Summary" xfId="23"/>
    <cellStyle name="Normal^EQUIPAPP" xfId="24"/>
    <cellStyle name="Normal_Book1" xfId="106"/>
    <cellStyle name="Normal_DCF" xfId="104"/>
    <cellStyle name="Normal_DCF Method" xfId="103"/>
    <cellStyle name="Normal_DCF Method " xfId="109"/>
    <cellStyle name="Normal_EX5" xfId="102"/>
    <cellStyle name="Normal_Intangible Valuation" xfId="113"/>
    <cellStyle name="Normal_LEGACY" xfId="25"/>
    <cellStyle name="Normal_Summary_1" xfId="112"/>
    <cellStyle name="Normal_Summary_1_Book1" xfId="107"/>
    <cellStyle name="Normal_Totals" xfId="26"/>
    <cellStyle name="Normal_WU Trademark Exhibits - JR" xfId="110"/>
    <cellStyle name="Output Amounts" xfId="27"/>
    <cellStyle name="Output Column Headings" xfId="28"/>
    <cellStyle name="Output Line Items" xfId="29"/>
    <cellStyle name="Output Report Heading" xfId="30"/>
    <cellStyle name="Output Report Title" xfId="31"/>
    <cellStyle name="Percent" xfId="3" builtinId="5"/>
    <cellStyle name="Percent _" xfId="33"/>
    <cellStyle name="Percent 2" xfId="34"/>
    <cellStyle name="Percent 3" xfId="32"/>
    <cellStyle name="Percent 4" xfId="100"/>
    <cellStyle name="Percent 5" xfId="105"/>
    <cellStyle name="PSChar" xfId="35"/>
    <cellStyle name="PSDate" xfId="36"/>
    <cellStyle name="PSDec" xfId="37"/>
    <cellStyle name="PSHeading" xfId="38"/>
    <cellStyle name="PSInt" xfId="39"/>
    <cellStyle name="PSSpacer" xfId="40"/>
    <cellStyle name="SAPBEXaggData" xfId="41"/>
    <cellStyle name="SAPBEXaggDataEmph" xfId="42"/>
    <cellStyle name="SAPBEXaggItem" xfId="43"/>
    <cellStyle name="SAPBEXaggItemX" xfId="44"/>
    <cellStyle name="SAPBEXchaText" xfId="45"/>
    <cellStyle name="SAPBEXexcBad7" xfId="46"/>
    <cellStyle name="SAPBEXexcBad8" xfId="47"/>
    <cellStyle name="SAPBEXexcBad9" xfId="48"/>
    <cellStyle name="SAPBEXexcCritical4" xfId="49"/>
    <cellStyle name="SAPBEXexcCritical5" xfId="50"/>
    <cellStyle name="SAPBEXexcCritical6" xfId="51"/>
    <cellStyle name="SAPBEXexcGood1" xfId="52"/>
    <cellStyle name="SAPBEXexcGood2" xfId="53"/>
    <cellStyle name="SAPBEXexcGood3" xfId="54"/>
    <cellStyle name="SAPBEXfilterDrill" xfId="55"/>
    <cellStyle name="SAPBEXfilterItem" xfId="56"/>
    <cellStyle name="SAPBEXfilterText" xfId="57"/>
    <cellStyle name="SAPBEXformats" xfId="58"/>
    <cellStyle name="SAPBEXheaderItem" xfId="59"/>
    <cellStyle name="SAPBEXheaderText" xfId="60"/>
    <cellStyle name="SAPBEXHLevel0" xfId="61"/>
    <cellStyle name="SAPBEXHLevel0X" xfId="62"/>
    <cellStyle name="SAPBEXHLevel1" xfId="63"/>
    <cellStyle name="SAPBEXHLevel1X" xfId="64"/>
    <cellStyle name="SAPBEXHLevel2" xfId="65"/>
    <cellStyle name="SAPBEXHLevel2X" xfId="66"/>
    <cellStyle name="SAPBEXHLevel3" xfId="67"/>
    <cellStyle name="SAPBEXHLevel3X" xfId="68"/>
    <cellStyle name="SAPBEXresData" xfId="69"/>
    <cellStyle name="SAPBEXresDataEmph" xfId="70"/>
    <cellStyle name="SAPBEXresItem" xfId="71"/>
    <cellStyle name="SAPBEXresItemX" xfId="72"/>
    <cellStyle name="SAPBEXstdData" xfId="73"/>
    <cellStyle name="SAPBEXstdDataEmph" xfId="74"/>
    <cellStyle name="SAPBEXstdItem" xfId="75"/>
    <cellStyle name="SAPBEXstdItemX" xfId="76"/>
    <cellStyle name="SAPBEXtitle" xfId="77"/>
    <cellStyle name="SAPBEXundefined" xfId="78"/>
    <cellStyle name="SectionHeaderNormal" xfId="79"/>
    <cellStyle name="Strikethru" xfId="80"/>
    <cellStyle name="Style, Proj." xfId="81"/>
    <cellStyle name="STYLE1" xfId="82"/>
    <cellStyle name="SubScript" xfId="83"/>
    <cellStyle name="SuperScript" xfId="84"/>
    <cellStyle name="TextBold" xfId="85"/>
    <cellStyle name="TextItalic" xfId="86"/>
    <cellStyle name="TextNormal" xfId="87"/>
    <cellStyle name="TitleNormal" xfId="88"/>
    <cellStyle name="一般__保費" xfId="89"/>
    <cellStyle name="千分位[0]__保費" xfId="90"/>
    <cellStyle name="千分位__保費" xfId="91"/>
    <cellStyle name="貨幣 [0]__保費" xfId="92"/>
    <cellStyle name="貨幣__保費"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86</xdr:row>
      <xdr:rowOff>0</xdr:rowOff>
    </xdr:from>
    <xdr:to>
      <xdr:col>7</xdr:col>
      <xdr:colOff>0</xdr:colOff>
      <xdr:row>87</xdr:row>
      <xdr:rowOff>0</xdr:rowOff>
    </xdr:to>
    <xdr:sp macro="" textlink="">
      <xdr:nvSpPr>
        <xdr:cNvPr id="2" name="Rectangle 1"/>
        <xdr:cNvSpPr>
          <a:spLocks noChangeArrowheads="1"/>
        </xdr:cNvSpPr>
      </xdr:nvSpPr>
      <xdr:spPr bwMode="auto">
        <a:xfrm>
          <a:off x="5029200" y="10876935"/>
          <a:ext cx="737419" cy="162233"/>
        </a:xfrm>
        <a:prstGeom prst="rect">
          <a:avLst/>
        </a:prstGeom>
        <a:noFill/>
        <a:ln w="9525">
          <a:solidFill>
            <a:srgbClr val="000000"/>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workbookViewId="0">
      <selection activeCell="B5" sqref="A5:D5"/>
    </sheetView>
  </sheetViews>
  <sheetFormatPr defaultRowHeight="15" x14ac:dyDescent="0.25"/>
  <cols>
    <col min="1" max="1" width="36.140625" bestFit="1" customWidth="1"/>
    <col min="2" max="2" width="15.28515625" bestFit="1" customWidth="1"/>
    <col min="3" max="3" width="17" bestFit="1" customWidth="1"/>
    <col min="4" max="4" width="11.42578125" bestFit="1" customWidth="1"/>
  </cols>
  <sheetData>
    <row r="1" spans="1:4" x14ac:dyDescent="0.25">
      <c r="A1" s="457" t="s">
        <v>304</v>
      </c>
      <c r="B1" s="457"/>
      <c r="C1" s="457"/>
      <c r="D1" s="457"/>
    </row>
    <row r="2" spans="1:4" x14ac:dyDescent="0.25">
      <c r="A2" s="457" t="s">
        <v>314</v>
      </c>
      <c r="B2" s="457"/>
      <c r="C2" s="457"/>
      <c r="D2" s="457"/>
    </row>
    <row r="3" spans="1:4" x14ac:dyDescent="0.25">
      <c r="A3" s="457" t="s">
        <v>334</v>
      </c>
      <c r="B3" s="457"/>
      <c r="C3" s="457"/>
      <c r="D3" s="457"/>
    </row>
    <row r="4" spans="1:4" x14ac:dyDescent="0.25">
      <c r="A4" s="457" t="s">
        <v>335</v>
      </c>
      <c r="B4" s="457"/>
      <c r="C4" s="457"/>
      <c r="D4" s="457"/>
    </row>
    <row r="5" spans="1:4" x14ac:dyDescent="0.25">
      <c r="A5" s="455" t="s">
        <v>0</v>
      </c>
      <c r="B5" s="455"/>
      <c r="C5" s="455"/>
      <c r="D5" s="455"/>
    </row>
    <row r="6" spans="1:4" ht="15.75" thickBot="1" x14ac:dyDescent="0.3">
      <c r="A6" s="460" t="s">
        <v>20</v>
      </c>
      <c r="B6" s="460"/>
      <c r="C6" s="460"/>
      <c r="D6" s="460"/>
    </row>
    <row r="7" spans="1:4" ht="7.5" customHeight="1" x14ac:dyDescent="0.25">
      <c r="A7" s="16"/>
      <c r="B7" s="17"/>
      <c r="C7" s="17"/>
      <c r="D7" s="18"/>
    </row>
    <row r="8" spans="1:4" x14ac:dyDescent="0.25">
      <c r="A8" s="16"/>
      <c r="B8" s="13" t="s">
        <v>21</v>
      </c>
      <c r="C8" s="34" t="s">
        <v>22</v>
      </c>
      <c r="D8" s="30" t="s">
        <v>1</v>
      </c>
    </row>
    <row r="9" spans="1:4" x14ac:dyDescent="0.25">
      <c r="A9" s="13"/>
      <c r="B9" s="30" t="s">
        <v>32</v>
      </c>
      <c r="C9" s="34" t="s">
        <v>23</v>
      </c>
      <c r="D9" s="19" t="s">
        <v>3</v>
      </c>
    </row>
    <row r="10" spans="1:4" x14ac:dyDescent="0.25">
      <c r="A10" s="20"/>
      <c r="B10" s="30" t="s">
        <v>4</v>
      </c>
      <c r="C10" s="35" t="s">
        <v>24</v>
      </c>
      <c r="D10" s="19" t="s">
        <v>5</v>
      </c>
    </row>
    <row r="11" spans="1:4" x14ac:dyDescent="0.25">
      <c r="A11" s="37" t="s">
        <v>6</v>
      </c>
      <c r="B11" s="31" t="s">
        <v>7</v>
      </c>
      <c r="C11" s="36" t="s">
        <v>25</v>
      </c>
      <c r="D11" s="32" t="s">
        <v>8</v>
      </c>
    </row>
    <row r="12" spans="1:4" x14ac:dyDescent="0.25">
      <c r="A12" s="21"/>
      <c r="B12" s="22"/>
      <c r="C12" s="22"/>
      <c r="D12" s="23"/>
    </row>
    <row r="13" spans="1:4" x14ac:dyDescent="0.25">
      <c r="A13" s="22" t="s">
        <v>9</v>
      </c>
      <c r="B13" s="24">
        <v>4531</v>
      </c>
      <c r="C13" s="11">
        <v>29</v>
      </c>
      <c r="D13" s="25">
        <v>66100</v>
      </c>
    </row>
    <row r="14" spans="1:4" x14ac:dyDescent="0.25">
      <c r="A14" s="22" t="s">
        <v>26</v>
      </c>
      <c r="B14" s="24">
        <v>575</v>
      </c>
      <c r="C14" s="11">
        <v>25</v>
      </c>
      <c r="D14" s="25">
        <v>8400</v>
      </c>
    </row>
    <row r="15" spans="1:4" x14ac:dyDescent="0.25">
      <c r="A15" s="22" t="s">
        <v>10</v>
      </c>
      <c r="B15" s="24">
        <v>3304</v>
      </c>
      <c r="C15" s="11">
        <v>16</v>
      </c>
      <c r="D15" s="25">
        <v>48200</v>
      </c>
    </row>
    <row r="16" spans="1:4" x14ac:dyDescent="0.25">
      <c r="A16" s="22" t="s">
        <v>11</v>
      </c>
      <c r="B16" s="24">
        <v>1229</v>
      </c>
      <c r="C16" s="11">
        <v>5</v>
      </c>
      <c r="D16" s="25">
        <v>17900</v>
      </c>
    </row>
    <row r="17" spans="1:4" x14ac:dyDescent="0.25">
      <c r="A17" s="15" t="s">
        <v>12</v>
      </c>
      <c r="B17" s="24">
        <v>1807</v>
      </c>
      <c r="C17" s="11">
        <v>41</v>
      </c>
      <c r="D17" s="25">
        <v>26400</v>
      </c>
    </row>
    <row r="18" spans="1:4" x14ac:dyDescent="0.25">
      <c r="A18" s="22" t="s">
        <v>13</v>
      </c>
      <c r="B18" s="24">
        <v>325</v>
      </c>
      <c r="C18" s="11">
        <v>12</v>
      </c>
      <c r="D18" s="25">
        <v>4700</v>
      </c>
    </row>
    <row r="19" spans="1:4" ht="16.5" x14ac:dyDescent="0.35">
      <c r="A19" s="22" t="s">
        <v>14</v>
      </c>
      <c r="B19" s="28">
        <v>85</v>
      </c>
      <c r="C19" s="11">
        <v>9</v>
      </c>
      <c r="D19" s="29">
        <v>1200</v>
      </c>
    </row>
    <row r="20" spans="1:4" x14ac:dyDescent="0.25">
      <c r="A20" s="21" t="s">
        <v>27</v>
      </c>
      <c r="B20" s="24">
        <v>11856</v>
      </c>
      <c r="C20" s="11">
        <v>23.914895411605936</v>
      </c>
      <c r="D20" s="25">
        <v>172900</v>
      </c>
    </row>
    <row r="21" spans="1:4" ht="10.5" customHeight="1" x14ac:dyDescent="0.25">
      <c r="A21" s="21"/>
      <c r="B21" s="24"/>
      <c r="C21" s="24"/>
      <c r="D21" s="25"/>
    </row>
    <row r="22" spans="1:4" x14ac:dyDescent="0.25">
      <c r="A22" s="22" t="s">
        <v>15</v>
      </c>
      <c r="B22" s="24"/>
      <c r="C22" s="24"/>
      <c r="D22" s="25">
        <v>10500</v>
      </c>
    </row>
    <row r="23" spans="1:4" ht="16.5" x14ac:dyDescent="0.35">
      <c r="A23" s="22" t="s">
        <v>16</v>
      </c>
      <c r="B23" s="24"/>
      <c r="C23" s="24"/>
      <c r="D23" s="29">
        <v>31200</v>
      </c>
    </row>
    <row r="24" spans="1:4" x14ac:dyDescent="0.25">
      <c r="A24" s="21" t="s">
        <v>17</v>
      </c>
      <c r="B24" s="24"/>
      <c r="C24" s="24"/>
      <c r="D24" s="25">
        <v>214600</v>
      </c>
    </row>
    <row r="25" spans="1:4" ht="16.5" x14ac:dyDescent="0.35">
      <c r="A25" s="21" t="s">
        <v>28</v>
      </c>
      <c r="B25" s="24"/>
      <c r="C25" s="24"/>
      <c r="D25" s="29">
        <v>13300</v>
      </c>
    </row>
    <row r="26" spans="1:4" x14ac:dyDescent="0.25">
      <c r="A26" s="21" t="s">
        <v>18</v>
      </c>
      <c r="B26" s="24"/>
      <c r="C26" s="24"/>
      <c r="D26" s="25">
        <v>201300</v>
      </c>
    </row>
    <row r="27" spans="1:4" ht="10.5" customHeight="1" x14ac:dyDescent="0.25">
      <c r="A27" s="21"/>
      <c r="B27" s="24"/>
      <c r="C27" s="24"/>
      <c r="D27" s="25"/>
    </row>
    <row r="28" spans="1:4" ht="16.5" x14ac:dyDescent="0.35">
      <c r="A28" s="21" t="s">
        <v>315</v>
      </c>
      <c r="B28" s="24"/>
      <c r="C28" s="24"/>
      <c r="D28" s="38">
        <v>200000</v>
      </c>
    </row>
    <row r="29" spans="1:4" ht="6.4" customHeight="1" x14ac:dyDescent="0.25">
      <c r="A29" s="14"/>
      <c r="B29" s="26"/>
      <c r="C29" s="26"/>
      <c r="D29" s="27"/>
    </row>
    <row r="30" spans="1:4" x14ac:dyDescent="0.25">
      <c r="A30" s="33" t="s">
        <v>19</v>
      </c>
      <c r="B30" s="25"/>
      <c r="C30" s="25"/>
      <c r="D30" s="25"/>
    </row>
    <row r="31" spans="1:4" x14ac:dyDescent="0.25">
      <c r="A31" s="461" t="s">
        <v>294</v>
      </c>
      <c r="B31" s="461"/>
      <c r="C31" s="461"/>
      <c r="D31" s="461"/>
    </row>
    <row r="32" spans="1:4" x14ac:dyDescent="0.25">
      <c r="A32" s="462"/>
      <c r="B32" s="462"/>
      <c r="C32" s="462"/>
      <c r="D32" s="462"/>
    </row>
    <row r="33" spans="1:4" ht="4.1500000000000004" customHeight="1" x14ac:dyDescent="0.25">
      <c r="A33" s="462"/>
      <c r="B33" s="462"/>
      <c r="C33" s="462"/>
      <c r="D33" s="462"/>
    </row>
    <row r="34" spans="1:4" x14ac:dyDescent="0.25">
      <c r="A34" s="463" t="s">
        <v>29</v>
      </c>
      <c r="B34" s="463"/>
      <c r="C34" s="463"/>
      <c r="D34" s="463"/>
    </row>
    <row r="35" spans="1:4" x14ac:dyDescent="0.25">
      <c r="A35" s="459"/>
      <c r="B35" s="459"/>
      <c r="C35" s="459"/>
      <c r="D35" s="459"/>
    </row>
    <row r="36" spans="1:4" x14ac:dyDescent="0.25">
      <c r="A36" s="459"/>
      <c r="B36" s="459"/>
      <c r="C36" s="459"/>
      <c r="D36" s="459"/>
    </row>
    <row r="37" spans="1:4" ht="10.5" customHeight="1" x14ac:dyDescent="0.25">
      <c r="A37" s="459"/>
      <c r="B37" s="459"/>
      <c r="C37" s="459"/>
      <c r="D37" s="459"/>
    </row>
    <row r="38" spans="1:4" x14ac:dyDescent="0.25">
      <c r="A38" s="463" t="s">
        <v>316</v>
      </c>
      <c r="B38" s="464"/>
      <c r="C38" s="464"/>
      <c r="D38" s="464"/>
    </row>
    <row r="39" spans="1:4" x14ac:dyDescent="0.25">
      <c r="A39" s="459"/>
      <c r="B39" s="459"/>
      <c r="C39" s="459"/>
      <c r="D39" s="459"/>
    </row>
    <row r="40" spans="1:4" ht="4.7" customHeight="1" x14ac:dyDescent="0.25">
      <c r="A40" s="459"/>
      <c r="B40" s="459"/>
      <c r="C40" s="459"/>
      <c r="D40" s="459"/>
    </row>
    <row r="41" spans="1:4" x14ac:dyDescent="0.25">
      <c r="A41" s="458" t="s">
        <v>30</v>
      </c>
      <c r="B41" s="458"/>
      <c r="C41" s="458"/>
      <c r="D41" s="458"/>
    </row>
    <row r="42" spans="1:4" x14ac:dyDescent="0.25">
      <c r="A42" s="459"/>
      <c r="B42" s="459"/>
      <c r="C42" s="459"/>
      <c r="D42" s="459"/>
    </row>
    <row r="43" spans="1:4" ht="4.7" customHeight="1" x14ac:dyDescent="0.25">
      <c r="A43" s="459"/>
      <c r="B43" s="459"/>
      <c r="C43" s="459"/>
      <c r="D43" s="459"/>
    </row>
    <row r="44" spans="1:4" x14ac:dyDescent="0.25">
      <c r="A44" s="458" t="s">
        <v>317</v>
      </c>
      <c r="B44" s="458"/>
      <c r="C44" s="458"/>
      <c r="D44" s="458"/>
    </row>
    <row r="45" spans="1:4" x14ac:dyDescent="0.25">
      <c r="A45" s="459"/>
      <c r="B45" s="459"/>
      <c r="C45" s="459"/>
      <c r="D45" s="459"/>
    </row>
    <row r="46" spans="1:4" ht="5.85" customHeight="1" x14ac:dyDescent="0.25">
      <c r="A46" s="459"/>
      <c r="B46" s="459"/>
      <c r="C46" s="459"/>
      <c r="D46" s="459"/>
    </row>
    <row r="47" spans="1:4" x14ac:dyDescent="0.25">
      <c r="A47" s="458" t="s">
        <v>318</v>
      </c>
      <c r="B47" s="459"/>
      <c r="C47" s="459"/>
      <c r="D47" s="459"/>
    </row>
    <row r="48" spans="1:4" x14ac:dyDescent="0.25">
      <c r="A48" s="459"/>
      <c r="B48" s="459"/>
      <c r="C48" s="459"/>
      <c r="D48" s="459"/>
    </row>
    <row r="49" spans="1:4" ht="12.75" customHeight="1" x14ac:dyDescent="0.25">
      <c r="A49" s="459"/>
      <c r="B49" s="459"/>
      <c r="C49" s="459"/>
      <c r="D49" s="459"/>
    </row>
    <row r="50" spans="1:4" ht="13.35" customHeight="1" x14ac:dyDescent="0.25">
      <c r="A50" s="10"/>
      <c r="B50" s="8" t="s">
        <v>32</v>
      </c>
      <c r="C50" s="8" t="s">
        <v>33</v>
      </c>
      <c r="D50" s="8" t="s">
        <v>35</v>
      </c>
    </row>
    <row r="51" spans="1:4" ht="13.35" customHeight="1" x14ac:dyDescent="0.25">
      <c r="A51" s="9" t="s">
        <v>31</v>
      </c>
      <c r="B51" s="9" t="s">
        <v>38</v>
      </c>
      <c r="C51" s="9" t="s">
        <v>34</v>
      </c>
      <c r="D51" s="9" t="s">
        <v>36</v>
      </c>
    </row>
    <row r="52" spans="1:4" ht="13.35" customHeight="1" x14ac:dyDescent="0.25">
      <c r="A52" s="7" t="s">
        <v>26</v>
      </c>
      <c r="B52" s="12">
        <v>10400000</v>
      </c>
      <c r="C52" s="6">
        <v>0.2</v>
      </c>
      <c r="D52" s="12">
        <v>2100000</v>
      </c>
    </row>
    <row r="53" spans="1:4" ht="13.35" customHeight="1" x14ac:dyDescent="0.25">
      <c r="A53" s="7" t="s">
        <v>12</v>
      </c>
      <c r="B53" s="12">
        <v>32700000</v>
      </c>
      <c r="C53" s="6">
        <v>0.2</v>
      </c>
      <c r="D53" s="12">
        <v>6500000</v>
      </c>
    </row>
    <row r="54" spans="1:4" ht="13.35" customHeight="1" x14ac:dyDescent="0.25">
      <c r="A54" s="7" t="s">
        <v>13</v>
      </c>
      <c r="B54" s="12">
        <v>5800000</v>
      </c>
      <c r="C54" s="6">
        <v>0.8</v>
      </c>
      <c r="D54" s="1">
        <v>4700000</v>
      </c>
    </row>
    <row r="55" spans="1:4" ht="13.35" customHeight="1" x14ac:dyDescent="0.25">
      <c r="A55" s="5" t="s">
        <v>37</v>
      </c>
      <c r="B55" s="4"/>
      <c r="C55" s="4"/>
      <c r="D55" s="3">
        <v>13300000</v>
      </c>
    </row>
    <row r="56" spans="1:4" ht="13.35" customHeight="1" x14ac:dyDescent="0.25">
      <c r="A56" s="5" t="s">
        <v>295</v>
      </c>
      <c r="B56" s="2"/>
      <c r="C56" s="2"/>
      <c r="D56" s="2"/>
    </row>
  </sheetData>
  <mergeCells count="11">
    <mergeCell ref="A1:D1"/>
    <mergeCell ref="A4:D4"/>
    <mergeCell ref="A44:D46"/>
    <mergeCell ref="A47:D49"/>
    <mergeCell ref="A6:D6"/>
    <mergeCell ref="A2:D2"/>
    <mergeCell ref="A3:D3"/>
    <mergeCell ref="A31:D33"/>
    <mergeCell ref="A34:D37"/>
    <mergeCell ref="A38:D40"/>
    <mergeCell ref="A41:D43"/>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A43" sqref="A43"/>
    </sheetView>
  </sheetViews>
  <sheetFormatPr defaultRowHeight="15" x14ac:dyDescent="0.25"/>
  <cols>
    <col min="1" max="1" width="24.85546875" customWidth="1"/>
    <col min="2" max="2" width="30.7109375" customWidth="1"/>
    <col min="3" max="3" width="6.7109375" customWidth="1"/>
    <col min="4" max="4" width="5.42578125" style="47" customWidth="1"/>
    <col min="5" max="7" width="8.28515625" bestFit="1" customWidth="1"/>
    <col min="8" max="8" width="5.28515625" bestFit="1" customWidth="1"/>
  </cols>
  <sheetData>
    <row r="1" spans="1:8" x14ac:dyDescent="0.25">
      <c r="A1" s="57" t="s">
        <v>305</v>
      </c>
      <c r="B1" s="75"/>
      <c r="C1" s="75"/>
      <c r="D1" s="107"/>
      <c r="E1" s="75"/>
      <c r="F1" s="75"/>
      <c r="G1" s="75"/>
      <c r="H1" s="75"/>
    </row>
    <row r="2" spans="1:8" x14ac:dyDescent="0.25">
      <c r="A2" s="56" t="s">
        <v>314</v>
      </c>
      <c r="B2" s="76"/>
      <c r="C2" s="76"/>
      <c r="D2" s="68"/>
      <c r="E2" s="77"/>
      <c r="F2" s="77"/>
      <c r="G2" s="77"/>
      <c r="H2" s="77"/>
    </row>
    <row r="3" spans="1:8" x14ac:dyDescent="0.25">
      <c r="A3" s="56" t="s">
        <v>334</v>
      </c>
      <c r="B3" s="76"/>
      <c r="C3" s="76"/>
      <c r="D3" s="68"/>
      <c r="E3" s="77"/>
      <c r="F3" s="77"/>
      <c r="G3" s="77"/>
      <c r="H3" s="77"/>
    </row>
    <row r="4" spans="1:8" x14ac:dyDescent="0.25">
      <c r="A4" s="56" t="s">
        <v>336</v>
      </c>
      <c r="B4" s="76"/>
      <c r="C4" s="76"/>
      <c r="D4" s="68"/>
      <c r="E4" s="77"/>
      <c r="F4" s="77"/>
      <c r="G4" s="77"/>
      <c r="H4" s="77"/>
    </row>
    <row r="5" spans="1:8" ht="15.75" thickBot="1" x14ac:dyDescent="0.3">
      <c r="A5" s="55" t="s">
        <v>39</v>
      </c>
      <c r="B5" s="78"/>
      <c r="C5" s="78"/>
      <c r="D5" s="108"/>
      <c r="E5" s="78"/>
      <c r="F5" s="78"/>
      <c r="G5" s="78"/>
      <c r="H5" s="78"/>
    </row>
    <row r="6" spans="1:8" x14ac:dyDescent="0.25">
      <c r="A6" s="60"/>
      <c r="B6" s="60"/>
      <c r="C6" s="60"/>
      <c r="D6" s="62"/>
      <c r="E6" s="60"/>
      <c r="F6" s="60"/>
      <c r="G6" s="60"/>
      <c r="H6" s="60"/>
    </row>
    <row r="7" spans="1:8" x14ac:dyDescent="0.25">
      <c r="A7" s="439" t="s">
        <v>40</v>
      </c>
      <c r="B7" s="79"/>
      <c r="C7" s="79"/>
      <c r="D7" s="62"/>
      <c r="E7" s="80" t="s">
        <v>41</v>
      </c>
      <c r="F7" s="80"/>
      <c r="G7" s="80"/>
      <c r="H7" s="60"/>
    </row>
    <row r="8" spans="1:8" x14ac:dyDescent="0.25">
      <c r="A8" s="64"/>
      <c r="B8" s="64"/>
      <c r="C8" s="64"/>
      <c r="D8" s="54"/>
      <c r="E8" s="46" t="s">
        <v>81</v>
      </c>
      <c r="F8" s="45" t="s">
        <v>82</v>
      </c>
      <c r="G8" s="45" t="s">
        <v>83</v>
      </c>
      <c r="H8" s="60"/>
    </row>
    <row r="9" spans="1:8" x14ac:dyDescent="0.25">
      <c r="A9" s="81"/>
      <c r="B9" s="81"/>
      <c r="C9" s="81"/>
      <c r="D9" s="54"/>
      <c r="E9" s="44" t="s">
        <v>84</v>
      </c>
      <c r="F9" s="44" t="s">
        <v>85</v>
      </c>
      <c r="G9" s="44" t="s">
        <v>86</v>
      </c>
      <c r="H9" s="60"/>
    </row>
    <row r="10" spans="1:8" x14ac:dyDescent="0.25">
      <c r="A10" s="64" t="s">
        <v>42</v>
      </c>
      <c r="B10" s="64"/>
      <c r="C10" s="81"/>
      <c r="D10" s="53" t="s">
        <v>43</v>
      </c>
      <c r="E10" s="93">
        <v>4.2000000000000003E-2</v>
      </c>
      <c r="F10" s="93">
        <v>4.2000000000000003E-2</v>
      </c>
      <c r="G10" s="93">
        <v>4.8000000000000001E-2</v>
      </c>
      <c r="H10" s="60"/>
    </row>
    <row r="11" spans="1:8" x14ac:dyDescent="0.25">
      <c r="A11" s="64" t="s">
        <v>44</v>
      </c>
      <c r="B11" s="64"/>
      <c r="C11" s="81"/>
      <c r="D11" s="53" t="s">
        <v>43</v>
      </c>
      <c r="E11" s="93">
        <v>7.3999999999999996E-2</v>
      </c>
      <c r="F11" s="93">
        <v>3.7999999999999999E-2</v>
      </c>
      <c r="G11" s="93">
        <v>2.1999999999999999E-2</v>
      </c>
      <c r="H11" s="60"/>
    </row>
    <row r="12" spans="1:8" x14ac:dyDescent="0.25">
      <c r="A12" s="70" t="s">
        <v>45</v>
      </c>
      <c r="B12" s="70"/>
      <c r="C12" s="70"/>
      <c r="D12" s="52" t="s">
        <v>46</v>
      </c>
      <c r="E12" s="94">
        <v>4.2999999999999997E-2</v>
      </c>
      <c r="F12" s="94">
        <v>3.1E-2</v>
      </c>
      <c r="G12" s="94">
        <v>2.1000000000000001E-2</v>
      </c>
      <c r="H12" s="60"/>
    </row>
    <row r="13" spans="1:8" x14ac:dyDescent="0.25">
      <c r="A13" s="70" t="s">
        <v>47</v>
      </c>
      <c r="B13" s="70"/>
      <c r="C13" s="70"/>
      <c r="D13" s="52" t="s">
        <v>46</v>
      </c>
      <c r="E13" s="94">
        <v>4.7E-2</v>
      </c>
      <c r="F13" s="94">
        <v>4.2999999999999997E-2</v>
      </c>
      <c r="G13" s="94">
        <v>1.0999999999999999E-2</v>
      </c>
      <c r="H13" s="60"/>
    </row>
    <row r="14" spans="1:8" x14ac:dyDescent="0.25">
      <c r="A14" s="60"/>
      <c r="B14" s="60"/>
      <c r="C14" s="60"/>
      <c r="D14" s="51"/>
      <c r="E14" s="60"/>
      <c r="F14" s="60"/>
      <c r="G14" s="60"/>
      <c r="H14" s="60"/>
    </row>
    <row r="15" spans="1:8" x14ac:dyDescent="0.25">
      <c r="A15" s="60"/>
      <c r="B15" s="60"/>
      <c r="C15" s="60"/>
      <c r="D15" s="51"/>
      <c r="E15" s="80" t="s">
        <v>48</v>
      </c>
      <c r="F15" s="80"/>
      <c r="G15" s="80"/>
      <c r="H15" s="80"/>
    </row>
    <row r="16" spans="1:8" x14ac:dyDescent="0.25">
      <c r="A16" s="82" t="s">
        <v>49</v>
      </c>
      <c r="B16" s="92"/>
      <c r="C16" s="92" t="s">
        <v>50</v>
      </c>
      <c r="D16" s="61"/>
      <c r="E16" s="63" t="s">
        <v>87</v>
      </c>
      <c r="F16" s="63" t="s">
        <v>88</v>
      </c>
      <c r="G16" s="63" t="s">
        <v>89</v>
      </c>
      <c r="H16" s="63" t="s">
        <v>51</v>
      </c>
    </row>
    <row r="17" spans="1:8" x14ac:dyDescent="0.25">
      <c r="A17" s="85" t="s">
        <v>52</v>
      </c>
      <c r="B17" s="85"/>
      <c r="C17" s="84" t="s">
        <v>53</v>
      </c>
      <c r="D17" s="50" t="s">
        <v>54</v>
      </c>
      <c r="E17" s="95">
        <v>0.11578538799152062</v>
      </c>
      <c r="F17" s="95">
        <v>0.11415490270888974</v>
      </c>
      <c r="G17" s="95">
        <v>0.11570359382374756</v>
      </c>
      <c r="H17" s="96">
        <v>0.11521462817471932</v>
      </c>
    </row>
    <row r="18" spans="1:8" x14ac:dyDescent="0.25">
      <c r="A18" s="85" t="s">
        <v>55</v>
      </c>
      <c r="B18" s="85"/>
      <c r="C18" s="84" t="s">
        <v>56</v>
      </c>
      <c r="D18" s="50" t="s">
        <v>54</v>
      </c>
      <c r="E18" s="95">
        <v>-4.692632566870014E-3</v>
      </c>
      <c r="F18" s="95">
        <v>5.2564799709987307E-3</v>
      </c>
      <c r="G18" s="95">
        <v>8.2260371959942766E-3</v>
      </c>
      <c r="H18" s="96">
        <v>2.9299615333743313E-3</v>
      </c>
    </row>
    <row r="19" spans="1:8" x14ac:dyDescent="0.25">
      <c r="A19" s="85" t="s">
        <v>57</v>
      </c>
      <c r="B19" s="85"/>
      <c r="C19" s="84" t="s">
        <v>58</v>
      </c>
      <c r="D19" s="50" t="s">
        <v>54</v>
      </c>
      <c r="E19" s="95">
        <v>4.7749498295798429E-2</v>
      </c>
      <c r="F19" s="95">
        <v>6.6565298192262201E-2</v>
      </c>
      <c r="G19" s="95">
        <v>8.7085930387282018E-2</v>
      </c>
      <c r="H19" s="96">
        <v>6.7133575625114225E-2</v>
      </c>
    </row>
    <row r="20" spans="1:8" x14ac:dyDescent="0.25">
      <c r="A20" s="85" t="s">
        <v>59</v>
      </c>
      <c r="B20" s="85"/>
      <c r="C20" s="84" t="s">
        <v>60</v>
      </c>
      <c r="D20" s="50" t="s">
        <v>54</v>
      </c>
      <c r="E20" s="95">
        <v>-1.277139208173691E-3</v>
      </c>
      <c r="F20" s="95">
        <v>4.6577946768060839E-2</v>
      </c>
      <c r="G20" s="95">
        <v>9.8254220170249609E-2</v>
      </c>
      <c r="H20" s="96">
        <v>4.7851675910045584E-2</v>
      </c>
    </row>
    <row r="21" spans="1:8" x14ac:dyDescent="0.25">
      <c r="A21" s="83" t="s">
        <v>61</v>
      </c>
      <c r="B21" s="85"/>
      <c r="C21" s="84" t="s">
        <v>62</v>
      </c>
      <c r="D21" s="50" t="s">
        <v>54</v>
      </c>
      <c r="E21" s="95">
        <v>0.19729375818419906</v>
      </c>
      <c r="F21" s="95">
        <v>0.20022497187851518</v>
      </c>
      <c r="G21" s="95">
        <v>0.1905109489051095</v>
      </c>
      <c r="H21" s="96">
        <v>0.19600989298927454</v>
      </c>
    </row>
    <row r="22" spans="1:8" x14ac:dyDescent="0.25">
      <c r="A22" s="85" t="s">
        <v>63</v>
      </c>
      <c r="B22" s="85"/>
      <c r="C22" s="84" t="s">
        <v>64</v>
      </c>
      <c r="D22" s="50" t="s">
        <v>54</v>
      </c>
      <c r="E22" s="95">
        <v>6.6196624509760715E-2</v>
      </c>
      <c r="F22" s="95">
        <v>5.5951339051286533E-2</v>
      </c>
      <c r="G22" s="95">
        <v>6.2048650703154691E-2</v>
      </c>
      <c r="H22" s="96">
        <v>6.1398871421400651E-2</v>
      </c>
    </row>
    <row r="23" spans="1:8" x14ac:dyDescent="0.25">
      <c r="A23" s="83" t="s">
        <v>65</v>
      </c>
      <c r="B23" s="85"/>
      <c r="C23" s="84" t="s">
        <v>66</v>
      </c>
      <c r="D23" s="50" t="s">
        <v>54</v>
      </c>
      <c r="E23" s="95">
        <v>8.692214677704399E-2</v>
      </c>
      <c r="F23" s="95">
        <v>0.10328180847607112</v>
      </c>
      <c r="G23" s="95">
        <v>9.4695945243098184E-2</v>
      </c>
      <c r="H23" s="96">
        <v>9.4966633498737754E-2</v>
      </c>
    </row>
    <row r="24" spans="1:8" x14ac:dyDescent="0.25">
      <c r="A24" s="83" t="s">
        <v>67</v>
      </c>
      <c r="B24" s="85"/>
      <c r="C24" s="84" t="s">
        <v>68</v>
      </c>
      <c r="D24" s="50" t="s">
        <v>54</v>
      </c>
      <c r="E24" s="95">
        <v>0.28999734677633326</v>
      </c>
      <c r="F24" s="95">
        <v>0.32746285085305449</v>
      </c>
      <c r="G24" s="95">
        <v>0.33220584682290411</v>
      </c>
      <c r="H24" s="96">
        <v>0.31655534815076397</v>
      </c>
    </row>
    <row r="25" spans="1:8" x14ac:dyDescent="0.25">
      <c r="A25" s="83" t="s">
        <v>69</v>
      </c>
      <c r="B25" s="85"/>
      <c r="C25" s="84" t="s">
        <v>70</v>
      </c>
      <c r="D25" s="50" t="s">
        <v>54</v>
      </c>
      <c r="E25" s="95">
        <v>0.10171909015839653</v>
      </c>
      <c r="F25" s="95">
        <v>6.0595999003901384E-2</v>
      </c>
      <c r="G25" s="95">
        <v>6.6642553576272717E-2</v>
      </c>
      <c r="H25" s="96">
        <v>7.6319214246190217E-2</v>
      </c>
    </row>
    <row r="26" spans="1:8" x14ac:dyDescent="0.25">
      <c r="A26" s="85" t="s">
        <v>71</v>
      </c>
      <c r="B26" s="85"/>
      <c r="C26" s="84" t="s">
        <v>72</v>
      </c>
      <c r="D26" s="50" t="s">
        <v>54</v>
      </c>
      <c r="E26" s="95">
        <v>7.5471698113207544E-2</v>
      </c>
      <c r="F26" s="95">
        <v>4.4881274820956781E-2</v>
      </c>
      <c r="G26" s="95">
        <v>6.1989832970225131E-2</v>
      </c>
      <c r="H26" s="96">
        <v>6.0780935301463147E-2</v>
      </c>
    </row>
    <row r="27" spans="1:8" x14ac:dyDescent="0.25">
      <c r="A27" s="83" t="s">
        <v>73</v>
      </c>
      <c r="B27" s="85"/>
      <c r="C27" s="84" t="s">
        <v>74</v>
      </c>
      <c r="D27" s="50" t="s">
        <v>54</v>
      </c>
      <c r="E27" s="95">
        <v>0.21129570897481673</v>
      </c>
      <c r="F27" s="95">
        <v>0.23824139605373512</v>
      </c>
      <c r="G27" s="95">
        <v>0.22849419878008265</v>
      </c>
      <c r="H27" s="96">
        <v>0.22601043460287817</v>
      </c>
    </row>
    <row r="28" spans="1:8" x14ac:dyDescent="0.25">
      <c r="A28" s="83"/>
      <c r="B28" s="83"/>
      <c r="C28" s="86"/>
      <c r="D28" s="51"/>
      <c r="E28" s="87"/>
      <c r="F28" s="87"/>
      <c r="G28" s="87"/>
      <c r="H28" s="88"/>
    </row>
    <row r="29" spans="1:8" x14ac:dyDescent="0.25">
      <c r="A29" s="60" t="s">
        <v>49</v>
      </c>
      <c r="B29" s="60"/>
      <c r="C29" s="60"/>
      <c r="D29" s="62"/>
      <c r="E29" s="60"/>
      <c r="F29" s="60"/>
      <c r="G29" s="60"/>
      <c r="H29" s="60"/>
    </row>
    <row r="30" spans="1:8" x14ac:dyDescent="0.25">
      <c r="A30" s="69" t="s">
        <v>75</v>
      </c>
      <c r="B30" s="89"/>
      <c r="C30" s="89"/>
      <c r="D30" s="49"/>
      <c r="E30" s="97">
        <v>0.28999734677633326</v>
      </c>
      <c r="F30" s="97">
        <v>0.32746285085305449</v>
      </c>
      <c r="G30" s="98">
        <v>0.33220584682290411</v>
      </c>
      <c r="H30" s="60"/>
    </row>
    <row r="31" spans="1:8" x14ac:dyDescent="0.25">
      <c r="A31" s="66" t="s">
        <v>76</v>
      </c>
      <c r="B31" s="64"/>
      <c r="C31" s="64"/>
      <c r="D31" s="65"/>
      <c r="E31" s="99">
        <v>-4.692632566870014E-3</v>
      </c>
      <c r="F31" s="99">
        <v>5.2564799709987307E-3</v>
      </c>
      <c r="G31" s="100">
        <v>8.2260371959942766E-3</v>
      </c>
      <c r="H31" s="60"/>
    </row>
    <row r="32" spans="1:8" x14ac:dyDescent="0.25">
      <c r="A32" s="71" t="s">
        <v>77</v>
      </c>
      <c r="B32" s="70"/>
      <c r="C32" s="70"/>
      <c r="D32" s="68"/>
      <c r="E32" s="102">
        <v>8.692214677704399E-2</v>
      </c>
      <c r="F32" s="102">
        <v>6.6565298192262201E-2</v>
      </c>
      <c r="G32" s="103">
        <v>9.4695945243098184E-2</v>
      </c>
      <c r="H32" s="60"/>
    </row>
    <row r="33" spans="1:8" x14ac:dyDescent="0.25">
      <c r="A33" s="104" t="s">
        <v>78</v>
      </c>
      <c r="B33" s="73"/>
      <c r="C33" s="73"/>
      <c r="D33" s="67"/>
      <c r="E33" s="105">
        <v>0.10786013527327575</v>
      </c>
      <c r="F33" s="105">
        <v>0.11483584252524835</v>
      </c>
      <c r="G33" s="106">
        <v>0.12235070532528368</v>
      </c>
      <c r="H33" s="60"/>
    </row>
    <row r="34" spans="1:8" x14ac:dyDescent="0.25">
      <c r="A34" s="64"/>
      <c r="B34" s="64"/>
      <c r="C34" s="64"/>
      <c r="D34" s="65"/>
      <c r="E34" s="91"/>
      <c r="F34" s="91"/>
      <c r="G34" s="91"/>
      <c r="H34" s="60"/>
    </row>
    <row r="35" spans="1:8" x14ac:dyDescent="0.25">
      <c r="A35" s="64" t="s">
        <v>79</v>
      </c>
      <c r="B35" s="64"/>
      <c r="C35" s="58"/>
      <c r="D35" s="65"/>
      <c r="E35" s="101">
        <v>0.11</v>
      </c>
      <c r="F35" s="90"/>
      <c r="G35" s="90"/>
      <c r="H35" s="60"/>
    </row>
    <row r="36" spans="1:8" x14ac:dyDescent="0.25">
      <c r="A36" s="59"/>
      <c r="B36" s="59"/>
      <c r="C36" s="59"/>
      <c r="D36" s="72"/>
      <c r="E36" s="59"/>
      <c r="F36" s="59"/>
      <c r="G36" s="59"/>
      <c r="H36" s="59"/>
    </row>
    <row r="37" spans="1:8" x14ac:dyDescent="0.25">
      <c r="A37" s="74" t="s">
        <v>19</v>
      </c>
      <c r="B37" s="64"/>
      <c r="C37" s="64"/>
      <c r="D37" s="48"/>
      <c r="E37" s="64"/>
      <c r="F37" s="64"/>
      <c r="G37" s="64"/>
      <c r="H37" s="64"/>
    </row>
    <row r="38" spans="1:8" x14ac:dyDescent="0.25">
      <c r="A38" s="465" t="s">
        <v>90</v>
      </c>
      <c r="B38" s="466"/>
      <c r="C38" s="466"/>
      <c r="D38" s="466"/>
      <c r="E38" s="466"/>
      <c r="F38" s="466"/>
      <c r="G38" s="466"/>
      <c r="H38" s="466"/>
    </row>
    <row r="39" spans="1:8" ht="9.4" customHeight="1" x14ac:dyDescent="0.25">
      <c r="A39" s="467"/>
      <c r="B39" s="467"/>
      <c r="C39" s="467"/>
      <c r="D39" s="467"/>
      <c r="E39" s="467"/>
      <c r="F39" s="467"/>
      <c r="G39" s="467"/>
      <c r="H39" s="467"/>
    </row>
    <row r="40" spans="1:8" x14ac:dyDescent="0.25">
      <c r="A40" s="468" t="s">
        <v>91</v>
      </c>
      <c r="B40" s="466"/>
      <c r="C40" s="466"/>
      <c r="D40" s="466"/>
      <c r="E40" s="466"/>
      <c r="F40" s="466"/>
      <c r="G40" s="466"/>
      <c r="H40" s="466"/>
    </row>
    <row r="41" spans="1:8" ht="8.85" customHeight="1" x14ac:dyDescent="0.25">
      <c r="A41" s="467"/>
      <c r="B41" s="467"/>
      <c r="C41" s="467"/>
      <c r="D41" s="467"/>
      <c r="E41" s="467"/>
      <c r="F41" s="467"/>
      <c r="G41" s="467"/>
      <c r="H41" s="467"/>
    </row>
    <row r="42" spans="1:8" x14ac:dyDescent="0.25">
      <c r="A42" s="86" t="s">
        <v>80</v>
      </c>
      <c r="B42" s="60"/>
      <c r="C42" s="60"/>
      <c r="D42" s="62"/>
      <c r="E42" s="60"/>
      <c r="F42" s="60"/>
      <c r="G42" s="60"/>
      <c r="H42" s="60"/>
    </row>
  </sheetData>
  <mergeCells count="2">
    <mergeCell ref="A38:H39"/>
    <mergeCell ref="A40:H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A13" sqref="A13"/>
    </sheetView>
  </sheetViews>
  <sheetFormatPr defaultColWidth="8.85546875" defaultRowHeight="15" x14ac:dyDescent="0.25"/>
  <cols>
    <col min="1" max="3" width="8.85546875" style="443"/>
    <col min="4" max="4" width="18" style="443" customWidth="1"/>
    <col min="5" max="16384" width="8.85546875" style="443"/>
  </cols>
  <sheetData>
    <row r="1" spans="1:10" x14ac:dyDescent="0.25">
      <c r="A1" s="473" t="s">
        <v>306</v>
      </c>
      <c r="B1" s="474"/>
      <c r="C1" s="474"/>
      <c r="D1" s="474"/>
      <c r="E1" s="474"/>
      <c r="F1" s="474"/>
      <c r="G1" s="474"/>
      <c r="H1" s="474"/>
      <c r="I1" s="474"/>
      <c r="J1" s="220"/>
    </row>
    <row r="2" spans="1:10" x14ac:dyDescent="0.25">
      <c r="A2" s="475" t="s">
        <v>319</v>
      </c>
      <c r="B2" s="474"/>
      <c r="C2" s="474"/>
      <c r="D2" s="474"/>
      <c r="E2" s="474"/>
      <c r="F2" s="474"/>
      <c r="G2" s="474"/>
      <c r="H2" s="474"/>
      <c r="I2" s="474"/>
      <c r="J2" s="220"/>
    </row>
    <row r="3" spans="1:10" x14ac:dyDescent="0.25">
      <c r="A3" s="476" t="s">
        <v>150</v>
      </c>
      <c r="B3" s="474"/>
      <c r="C3" s="474"/>
      <c r="D3" s="474"/>
      <c r="E3" s="474"/>
      <c r="F3" s="474"/>
      <c r="G3" s="474"/>
      <c r="H3" s="474"/>
      <c r="I3" s="474"/>
      <c r="J3" s="220"/>
    </row>
    <row r="4" spans="1:10" x14ac:dyDescent="0.25">
      <c r="A4" s="476" t="s">
        <v>337</v>
      </c>
      <c r="B4" s="474"/>
      <c r="C4" s="474"/>
      <c r="D4" s="474"/>
      <c r="E4" s="474"/>
      <c r="F4" s="474"/>
      <c r="G4" s="474"/>
      <c r="H4" s="474"/>
      <c r="I4" s="474"/>
      <c r="J4" s="220"/>
    </row>
    <row r="5" spans="1:10" x14ac:dyDescent="0.25">
      <c r="A5" s="476" t="s">
        <v>0</v>
      </c>
      <c r="B5" s="474"/>
      <c r="C5" s="474"/>
      <c r="D5" s="474"/>
      <c r="E5" s="474"/>
      <c r="F5" s="474"/>
      <c r="G5" s="474"/>
      <c r="H5" s="474"/>
      <c r="I5" s="474"/>
      <c r="J5" s="220"/>
    </row>
    <row r="6" spans="1:10" ht="15.75" thickBot="1" x14ac:dyDescent="0.3">
      <c r="A6" s="469" t="s">
        <v>20</v>
      </c>
      <c r="B6" s="470"/>
      <c r="C6" s="470"/>
      <c r="D6" s="470"/>
      <c r="E6" s="470"/>
      <c r="F6" s="470"/>
      <c r="G6" s="470"/>
      <c r="H6" s="470"/>
      <c r="I6" s="470"/>
      <c r="J6" s="221"/>
    </row>
    <row r="7" spans="1:10" x14ac:dyDescent="0.25">
      <c r="A7" s="222"/>
      <c r="B7" s="223"/>
      <c r="C7" s="223"/>
      <c r="D7" s="223"/>
      <c r="E7" s="223"/>
      <c r="F7" s="223"/>
      <c r="G7" s="223"/>
      <c r="H7" s="223"/>
      <c r="I7" s="223"/>
      <c r="J7" s="223"/>
    </row>
    <row r="8" spans="1:10" x14ac:dyDescent="0.25">
      <c r="A8" s="225" t="s">
        <v>151</v>
      </c>
      <c r="B8" s="223"/>
      <c r="C8" s="223"/>
      <c r="D8" s="223"/>
      <c r="E8" s="226" t="s">
        <v>296</v>
      </c>
      <c r="F8" s="226"/>
      <c r="G8" s="226"/>
      <c r="H8" s="226"/>
      <c r="I8" s="226"/>
      <c r="J8" s="223"/>
    </row>
    <row r="9" spans="1:10" x14ac:dyDescent="0.25">
      <c r="A9" s="227"/>
      <c r="B9" s="224"/>
      <c r="C9" s="224"/>
      <c r="D9" s="224"/>
      <c r="E9" s="228">
        <v>2011</v>
      </c>
      <c r="F9" s="228">
        <v>2012</v>
      </c>
      <c r="G9" s="228">
        <v>2013</v>
      </c>
      <c r="H9" s="228">
        <v>2014</v>
      </c>
      <c r="I9" s="228">
        <v>2015</v>
      </c>
      <c r="J9" s="223"/>
    </row>
    <row r="10" spans="1:10" x14ac:dyDescent="0.25">
      <c r="A10" s="227"/>
      <c r="B10" s="224"/>
      <c r="C10" s="224"/>
      <c r="D10" s="224"/>
      <c r="E10" s="229" t="s">
        <v>8</v>
      </c>
      <c r="F10" s="229" t="s">
        <v>8</v>
      </c>
      <c r="G10" s="229" t="s">
        <v>8</v>
      </c>
      <c r="H10" s="229" t="s">
        <v>8</v>
      </c>
      <c r="I10" s="229" t="s">
        <v>8</v>
      </c>
      <c r="J10" s="223"/>
    </row>
    <row r="11" spans="1:10" x14ac:dyDescent="0.25">
      <c r="A11" s="222"/>
      <c r="B11" s="223"/>
      <c r="C11" s="223"/>
      <c r="D11" s="223"/>
      <c r="E11" s="223"/>
      <c r="F11" s="223"/>
      <c r="G11" s="223"/>
      <c r="H11" s="223"/>
      <c r="I11" s="223"/>
      <c r="J11" s="223"/>
    </row>
    <row r="12" spans="1:10" x14ac:dyDescent="0.25">
      <c r="A12" s="230" t="s">
        <v>352</v>
      </c>
      <c r="B12" s="223"/>
      <c r="C12" s="223"/>
      <c r="D12" s="223"/>
      <c r="E12" s="231">
        <v>8634139</v>
      </c>
      <c r="F12" s="231">
        <v>8358945</v>
      </c>
      <c r="G12" s="231">
        <v>8042393</v>
      </c>
      <c r="H12" s="231">
        <v>7720369</v>
      </c>
      <c r="I12" s="231">
        <v>7377326</v>
      </c>
      <c r="J12" s="231"/>
    </row>
    <row r="13" spans="1:10" x14ac:dyDescent="0.25">
      <c r="A13" s="222"/>
      <c r="B13" s="223"/>
      <c r="C13" s="223"/>
      <c r="D13" s="223"/>
      <c r="E13" s="231"/>
      <c r="F13" s="231"/>
      <c r="G13" s="231"/>
      <c r="H13" s="231"/>
      <c r="I13" s="231"/>
      <c r="J13" s="223"/>
    </row>
    <row r="14" spans="1:10" x14ac:dyDescent="0.25">
      <c r="A14" s="222" t="s">
        <v>350</v>
      </c>
      <c r="B14" s="223"/>
      <c r="C14" s="223"/>
      <c r="D14" s="223"/>
      <c r="E14" s="232">
        <v>0.02</v>
      </c>
      <c r="F14" s="232">
        <f>E14</f>
        <v>0.02</v>
      </c>
      <c r="G14" s="232">
        <f>F14</f>
        <v>0.02</v>
      </c>
      <c r="H14" s="232">
        <f>G14</f>
        <v>0.02</v>
      </c>
      <c r="I14" s="232">
        <f>H14</f>
        <v>0.02</v>
      </c>
      <c r="J14" s="223"/>
    </row>
    <row r="15" spans="1:10" x14ac:dyDescent="0.25">
      <c r="A15" s="222"/>
      <c r="B15" s="223"/>
      <c r="C15" s="223"/>
      <c r="D15" s="223"/>
      <c r="E15" s="231"/>
      <c r="F15" s="231"/>
      <c r="G15" s="231"/>
      <c r="H15" s="231"/>
      <c r="I15" s="231"/>
      <c r="J15" s="223"/>
    </row>
    <row r="16" spans="1:10" x14ac:dyDescent="0.25">
      <c r="A16" s="222" t="s">
        <v>152</v>
      </c>
      <c r="B16" s="223"/>
      <c r="C16" s="223"/>
      <c r="D16" s="223"/>
      <c r="E16" s="231">
        <f>E14*E12</f>
        <v>172682.78</v>
      </c>
      <c r="F16" s="231">
        <f>F14*F12</f>
        <v>167178.9</v>
      </c>
      <c r="G16" s="231">
        <f>G14*G12</f>
        <v>160847.86000000002</v>
      </c>
      <c r="H16" s="231">
        <f>H14*H12</f>
        <v>154407.38</v>
      </c>
      <c r="I16" s="231">
        <f>I14*I12</f>
        <v>147546.51999999999</v>
      </c>
      <c r="J16" s="223"/>
    </row>
    <row r="17" spans="1:10" x14ac:dyDescent="0.25">
      <c r="A17" s="222" t="s">
        <v>297</v>
      </c>
      <c r="B17" s="223"/>
      <c r="C17" s="223"/>
      <c r="D17" s="223"/>
      <c r="E17" s="233">
        <v>0.37</v>
      </c>
      <c r="F17" s="233">
        <f>E17</f>
        <v>0.37</v>
      </c>
      <c r="G17" s="233">
        <f>F17</f>
        <v>0.37</v>
      </c>
      <c r="H17" s="233">
        <f>G17</f>
        <v>0.37</v>
      </c>
      <c r="I17" s="233">
        <f>H17</f>
        <v>0.37</v>
      </c>
      <c r="J17" s="223"/>
    </row>
    <row r="18" spans="1:10" x14ac:dyDescent="0.25">
      <c r="A18" s="222" t="s">
        <v>351</v>
      </c>
      <c r="B18" s="223"/>
      <c r="C18" s="223"/>
      <c r="D18" s="223"/>
      <c r="E18" s="231">
        <f>E16*(1-E17)</f>
        <v>108790.1514</v>
      </c>
      <c r="F18" s="231">
        <f>F16*(1-F17)</f>
        <v>105322.70699999999</v>
      </c>
      <c r="G18" s="231">
        <f>G16*(1-G17)</f>
        <v>101334.15180000001</v>
      </c>
      <c r="H18" s="231">
        <f>H16*(1-H17)</f>
        <v>97276.649400000009</v>
      </c>
      <c r="I18" s="231">
        <f>I16*(1-I17)</f>
        <v>92954.3076</v>
      </c>
      <c r="J18" s="223"/>
    </row>
    <row r="19" spans="1:10" x14ac:dyDescent="0.25">
      <c r="A19" s="234"/>
      <c r="B19" s="223"/>
      <c r="C19" s="223"/>
      <c r="D19" s="223"/>
      <c r="E19" s="235"/>
      <c r="F19" s="235"/>
      <c r="G19" s="235"/>
      <c r="H19" s="235"/>
      <c r="I19" s="235"/>
      <c r="J19" s="223"/>
    </row>
    <row r="20" spans="1:10" x14ac:dyDescent="0.25">
      <c r="A20" s="234" t="s">
        <v>153</v>
      </c>
      <c r="B20" s="223"/>
      <c r="C20" s="223"/>
      <c r="D20" s="223"/>
      <c r="E20" s="235">
        <f>0.5</f>
        <v>0.5</v>
      </c>
      <c r="F20" s="235">
        <f>E20+1</f>
        <v>1.5</v>
      </c>
      <c r="G20" s="235">
        <f>F20+1</f>
        <v>2.5</v>
      </c>
      <c r="H20" s="235">
        <f>G20+1</f>
        <v>3.5</v>
      </c>
      <c r="I20" s="235">
        <f>H20+1</f>
        <v>4.5</v>
      </c>
      <c r="J20" s="223"/>
    </row>
    <row r="21" spans="1:10" ht="16.5" x14ac:dyDescent="0.35">
      <c r="A21" s="222" t="s">
        <v>298</v>
      </c>
      <c r="B21" s="236"/>
      <c r="C21" s="236"/>
      <c r="D21" s="236"/>
      <c r="E21" s="237">
        <v>0.94920000000000004</v>
      </c>
      <c r="F21" s="237">
        <v>0.85509999999999997</v>
      </c>
      <c r="G21" s="237">
        <v>0.77039999999999997</v>
      </c>
      <c r="H21" s="237">
        <v>0.69399999999999995</v>
      </c>
      <c r="I21" s="237">
        <v>0.62519999999999998</v>
      </c>
      <c r="J21" s="236"/>
    </row>
    <row r="22" spans="1:10" ht="16.5" x14ac:dyDescent="0.35">
      <c r="A22" s="238" t="s">
        <v>154</v>
      </c>
      <c r="B22" s="223"/>
      <c r="C22" s="223"/>
      <c r="D22" s="223"/>
      <c r="E22" s="239">
        <f>E21*E18</f>
        <v>103263.61170888001</v>
      </c>
      <c r="F22" s="239">
        <f>F21*F18</f>
        <v>90061.446755699988</v>
      </c>
      <c r="G22" s="239">
        <f>G21*G18</f>
        <v>78067.830546719997</v>
      </c>
      <c r="H22" s="239">
        <f>H21*H18</f>
        <v>67509.994683600002</v>
      </c>
      <c r="I22" s="239">
        <f>I21*I18</f>
        <v>58115.033111519995</v>
      </c>
      <c r="J22" s="223"/>
    </row>
    <row r="23" spans="1:10" ht="16.5" x14ac:dyDescent="0.35">
      <c r="A23" s="238"/>
      <c r="B23" s="223"/>
      <c r="C23" s="223"/>
      <c r="D23" s="223"/>
      <c r="E23" s="239"/>
      <c r="F23" s="239"/>
      <c r="G23" s="239"/>
      <c r="H23" s="239"/>
      <c r="I23" s="239"/>
      <c r="J23" s="223"/>
    </row>
    <row r="24" spans="1:10" ht="15.75" thickBot="1" x14ac:dyDescent="0.3">
      <c r="A24" s="222" t="s">
        <v>155</v>
      </c>
      <c r="B24" s="223"/>
      <c r="C24" s="223"/>
      <c r="D24" s="223"/>
      <c r="E24" s="240">
        <f>SUM(E22:I22)</f>
        <v>397017.91680641996</v>
      </c>
      <c r="F24" s="241"/>
      <c r="G24" s="241"/>
      <c r="H24" s="241"/>
      <c r="I24" s="241"/>
      <c r="J24" s="223"/>
    </row>
    <row r="25" spans="1:10" ht="15.75" thickTop="1" x14ac:dyDescent="0.25">
      <c r="A25" s="222"/>
      <c r="B25" s="223"/>
      <c r="C25" s="223"/>
      <c r="D25" s="223"/>
      <c r="E25" s="241"/>
      <c r="F25" s="241"/>
      <c r="G25" s="241"/>
      <c r="H25" s="241"/>
      <c r="I25" s="241"/>
      <c r="J25" s="223"/>
    </row>
    <row r="26" spans="1:10" x14ac:dyDescent="0.25">
      <c r="A26" s="440" t="s">
        <v>158</v>
      </c>
      <c r="B26" s="242"/>
      <c r="C26" s="242"/>
      <c r="D26" s="243"/>
      <c r="E26" s="243"/>
      <c r="F26" s="241"/>
      <c r="G26" s="241"/>
      <c r="H26" s="241"/>
      <c r="I26" s="241"/>
      <c r="J26" s="223"/>
    </row>
    <row r="27" spans="1:10" x14ac:dyDescent="0.25">
      <c r="A27" s="244"/>
      <c r="B27" s="245"/>
      <c r="C27" s="245"/>
      <c r="D27" s="246"/>
      <c r="E27" s="246"/>
      <c r="F27" s="241"/>
      <c r="G27" s="241"/>
      <c r="H27" s="241"/>
      <c r="I27" s="241"/>
      <c r="J27" s="223"/>
    </row>
    <row r="28" spans="1:10" x14ac:dyDescent="0.25">
      <c r="A28" s="247" t="str">
        <f>"Fiscal 2016 Normalized Trademark Income [f]"</f>
        <v>Fiscal 2016 Normalized Trademark Income [f]</v>
      </c>
      <c r="B28" s="248"/>
      <c r="C28" s="248"/>
      <c r="D28" s="441"/>
      <c r="E28" s="249">
        <v>92954.3076</v>
      </c>
      <c r="F28" s="241"/>
      <c r="G28" s="241"/>
      <c r="H28" s="241"/>
      <c r="I28" s="241"/>
      <c r="J28" s="223"/>
    </row>
    <row r="29" spans="1:10" x14ac:dyDescent="0.25">
      <c r="A29" s="250" t="s">
        <v>159</v>
      </c>
      <c r="B29" s="251"/>
      <c r="C29" s="251"/>
      <c r="D29" s="252"/>
      <c r="E29" s="279" t="s">
        <v>299</v>
      </c>
      <c r="F29" s="241"/>
      <c r="G29" s="241"/>
      <c r="H29" s="241"/>
      <c r="I29" s="241"/>
      <c r="J29" s="223"/>
    </row>
    <row r="30" spans="1:10" x14ac:dyDescent="0.25">
      <c r="A30" s="250" t="s">
        <v>160</v>
      </c>
      <c r="B30" s="253"/>
      <c r="C30" s="253"/>
      <c r="D30" s="441"/>
      <c r="E30" s="254">
        <v>704498</v>
      </c>
      <c r="F30" s="241"/>
      <c r="G30" s="241"/>
      <c r="H30" s="241"/>
      <c r="I30" s="241"/>
      <c r="J30" s="223"/>
    </row>
    <row r="31" spans="1:10" x14ac:dyDescent="0.25">
      <c r="A31" s="255" t="s">
        <v>161</v>
      </c>
      <c r="B31" s="251"/>
      <c r="C31" s="251"/>
      <c r="D31" s="252"/>
      <c r="E31" s="256">
        <f>I21</f>
        <v>0.62519999999999998</v>
      </c>
      <c r="F31" s="241"/>
      <c r="G31" s="241"/>
      <c r="H31" s="241"/>
      <c r="I31" s="241"/>
      <c r="J31" s="223"/>
    </row>
    <row r="32" spans="1:10" x14ac:dyDescent="0.25">
      <c r="A32" s="257" t="s">
        <v>156</v>
      </c>
      <c r="B32" s="258"/>
      <c r="C32" s="258"/>
      <c r="D32" s="441"/>
      <c r="E32" s="259">
        <f>E30*E31</f>
        <v>440452.1496</v>
      </c>
      <c r="F32" s="241"/>
      <c r="G32" s="241"/>
      <c r="H32" s="241"/>
      <c r="I32" s="241"/>
      <c r="J32" s="223"/>
    </row>
    <row r="33" spans="1:10" x14ac:dyDescent="0.25">
      <c r="A33" s="255"/>
      <c r="B33" s="260"/>
      <c r="C33" s="260"/>
      <c r="D33" s="261"/>
      <c r="E33" s="262"/>
      <c r="F33" s="241"/>
      <c r="G33" s="241"/>
      <c r="H33" s="241"/>
      <c r="I33" s="241"/>
      <c r="J33" s="223"/>
    </row>
    <row r="34" spans="1:10" x14ac:dyDescent="0.25">
      <c r="A34" s="442" t="s">
        <v>162</v>
      </c>
      <c r="B34" s="263"/>
      <c r="C34" s="263"/>
      <c r="D34" s="263"/>
      <c r="E34" s="264"/>
      <c r="F34" s="241"/>
      <c r="G34" s="241"/>
      <c r="H34" s="241"/>
      <c r="I34" s="241"/>
      <c r="J34" s="223"/>
    </row>
    <row r="35" spans="1:10" x14ac:dyDescent="0.25">
      <c r="A35" s="265"/>
      <c r="B35" s="266"/>
      <c r="C35" s="266"/>
      <c r="D35" s="266"/>
      <c r="E35" s="267"/>
      <c r="F35" s="241"/>
      <c r="G35" s="241"/>
      <c r="H35" s="241"/>
      <c r="I35" s="241"/>
      <c r="J35" s="223"/>
    </row>
    <row r="36" spans="1:10" x14ac:dyDescent="0.25">
      <c r="A36" s="268" t="s">
        <v>163</v>
      </c>
      <c r="B36" s="269"/>
      <c r="C36" s="269"/>
      <c r="D36" s="269"/>
      <c r="E36" s="270">
        <f>SUM(E22:I22)</f>
        <v>397017.91680641996</v>
      </c>
      <c r="F36" s="241"/>
      <c r="G36" s="241"/>
      <c r="H36" s="241"/>
      <c r="I36" s="241"/>
      <c r="J36" s="223"/>
    </row>
    <row r="37" spans="1:10" x14ac:dyDescent="0.25">
      <c r="A37" s="268" t="s">
        <v>164</v>
      </c>
      <c r="B37" s="271"/>
      <c r="C37" s="271"/>
      <c r="D37" s="271"/>
      <c r="E37" s="272">
        <f>E32</f>
        <v>440452.1496</v>
      </c>
      <c r="F37" s="241"/>
      <c r="G37" s="241"/>
      <c r="H37" s="241"/>
      <c r="I37" s="223"/>
      <c r="J37" s="223"/>
    </row>
    <row r="38" spans="1:10" ht="15.75" thickBot="1" x14ac:dyDescent="0.3">
      <c r="A38" s="222" t="s">
        <v>320</v>
      </c>
      <c r="B38" s="223"/>
      <c r="C38" s="223"/>
      <c r="D38" s="223"/>
      <c r="E38" s="273">
        <f>ROUND(SUM(E36:E37),-4)</f>
        <v>840000</v>
      </c>
      <c r="F38" s="241"/>
      <c r="G38" s="241"/>
      <c r="H38" s="241"/>
      <c r="I38" s="223"/>
      <c r="J38" s="223"/>
    </row>
    <row r="39" spans="1:10" ht="15.75" thickTop="1" x14ac:dyDescent="0.25">
      <c r="A39" s="274"/>
      <c r="B39" s="275"/>
      <c r="C39" s="275"/>
      <c r="D39" s="275"/>
      <c r="E39" s="276"/>
      <c r="F39" s="276"/>
      <c r="G39" s="276"/>
      <c r="H39" s="276"/>
      <c r="I39" s="276"/>
      <c r="J39" s="224"/>
    </row>
    <row r="40" spans="1:10" x14ac:dyDescent="0.25">
      <c r="A40" s="227" t="s">
        <v>321</v>
      </c>
      <c r="B40" s="224"/>
      <c r="C40" s="224"/>
      <c r="D40" s="224"/>
      <c r="E40" s="277"/>
      <c r="F40" s="277"/>
      <c r="G40" s="277"/>
      <c r="H40" s="277"/>
      <c r="I40" s="277"/>
      <c r="J40" s="224"/>
    </row>
    <row r="41" spans="1:10" x14ac:dyDescent="0.25">
      <c r="A41" s="227" t="s">
        <v>165</v>
      </c>
      <c r="B41" s="223"/>
      <c r="C41" s="223"/>
      <c r="D41" s="223"/>
      <c r="E41" s="241"/>
      <c r="F41" s="241"/>
      <c r="G41" s="241"/>
      <c r="H41" s="241"/>
      <c r="I41" s="241"/>
      <c r="J41" s="223"/>
    </row>
    <row r="42" spans="1:10" x14ac:dyDescent="0.25">
      <c r="A42" s="227" t="s">
        <v>322</v>
      </c>
      <c r="B42" s="223"/>
      <c r="C42" s="223"/>
      <c r="D42" s="223"/>
      <c r="E42" s="241"/>
      <c r="F42" s="241"/>
      <c r="G42" s="241"/>
      <c r="H42" s="241"/>
      <c r="I42" s="241"/>
      <c r="J42" s="223"/>
    </row>
    <row r="43" spans="1:10" x14ac:dyDescent="0.25">
      <c r="A43" s="278" t="s">
        <v>157</v>
      </c>
      <c r="B43" s="223"/>
      <c r="C43" s="223"/>
      <c r="D43" s="223"/>
      <c r="E43" s="241"/>
      <c r="F43" s="241"/>
      <c r="G43" s="241"/>
      <c r="H43" s="241"/>
      <c r="I43" s="241"/>
      <c r="J43" s="223"/>
    </row>
    <row r="44" spans="1:10" x14ac:dyDescent="0.25">
      <c r="A44" s="278" t="s">
        <v>323</v>
      </c>
      <c r="B44" s="223"/>
      <c r="C44" s="223"/>
      <c r="D44" s="223"/>
      <c r="E44" s="241"/>
      <c r="F44" s="241"/>
      <c r="G44" s="241"/>
      <c r="H44" s="241"/>
      <c r="I44" s="241"/>
      <c r="J44" s="223"/>
    </row>
    <row r="45" spans="1:10" x14ac:dyDescent="0.25">
      <c r="A45" s="227" t="s">
        <v>166</v>
      </c>
      <c r="B45" s="223"/>
      <c r="C45" s="223"/>
      <c r="D45" s="223"/>
      <c r="E45" s="241"/>
      <c r="F45" s="241"/>
      <c r="G45" s="241"/>
      <c r="H45" s="241"/>
      <c r="I45" s="241"/>
      <c r="J45" s="223"/>
    </row>
    <row r="46" spans="1:10" x14ac:dyDescent="0.25">
      <c r="A46" s="471" t="s">
        <v>167</v>
      </c>
      <c r="B46" s="472"/>
      <c r="C46" s="472"/>
      <c r="D46" s="472"/>
      <c r="E46" s="472"/>
      <c r="F46" s="472"/>
      <c r="G46" s="472"/>
      <c r="H46" s="472"/>
      <c r="I46" s="472"/>
      <c r="J46" s="472"/>
    </row>
  </sheetData>
  <mergeCells count="7">
    <mergeCell ref="A6:I6"/>
    <mergeCell ref="A46:J46"/>
    <mergeCell ref="A1:I1"/>
    <mergeCell ref="A2:I2"/>
    <mergeCell ref="A3:I3"/>
    <mergeCell ref="A4:I4"/>
    <mergeCell ref="A5:I5"/>
  </mergeCells>
  <pageMargins left="0.7" right="0.7" top="0.75" bottom="0.75" header="0.3" footer="0.3"/>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L11" sqref="L11"/>
    </sheetView>
  </sheetViews>
  <sheetFormatPr defaultRowHeight="15" x14ac:dyDescent="0.25"/>
  <cols>
    <col min="1" max="1" width="22.5703125" customWidth="1"/>
    <col min="2" max="2" width="14.5703125" bestFit="1" customWidth="1"/>
    <col min="3" max="3" width="48.7109375" customWidth="1"/>
    <col min="4" max="4" width="2.28515625" customWidth="1"/>
    <col min="5" max="5" width="6" bestFit="1" customWidth="1"/>
    <col min="6" max="7" width="7.7109375" customWidth="1"/>
    <col min="8" max="8" width="10.5703125" customWidth="1"/>
  </cols>
  <sheetData>
    <row r="1" spans="1:8" x14ac:dyDescent="0.25">
      <c r="A1" s="477" t="s">
        <v>307</v>
      </c>
      <c r="B1" s="477"/>
      <c r="C1" s="477"/>
      <c r="D1" s="477"/>
      <c r="E1" s="477"/>
      <c r="F1" s="477"/>
      <c r="G1" s="477"/>
      <c r="H1" s="477"/>
    </row>
    <row r="2" spans="1:8" x14ac:dyDescent="0.25">
      <c r="A2" s="476" t="s">
        <v>319</v>
      </c>
      <c r="B2" s="476"/>
      <c r="C2" s="476"/>
      <c r="D2" s="476"/>
      <c r="E2" s="476"/>
      <c r="F2" s="476"/>
      <c r="G2" s="476"/>
      <c r="H2" s="476"/>
    </row>
    <row r="3" spans="1:8" x14ac:dyDescent="0.25">
      <c r="A3" s="314" t="s">
        <v>150</v>
      </c>
      <c r="B3" s="314"/>
      <c r="C3" s="314"/>
      <c r="D3" s="314"/>
      <c r="E3" s="314"/>
      <c r="F3" s="314"/>
      <c r="G3" s="314"/>
      <c r="H3" s="314"/>
    </row>
    <row r="4" spans="1:8" x14ac:dyDescent="0.25">
      <c r="A4" s="314" t="s">
        <v>337</v>
      </c>
      <c r="B4" s="314"/>
      <c r="C4" s="314"/>
      <c r="D4" s="314"/>
      <c r="E4" s="314"/>
      <c r="F4" s="314"/>
      <c r="G4" s="314"/>
      <c r="H4" s="314"/>
    </row>
    <row r="5" spans="1:8" ht="15.75" thickBot="1" x14ac:dyDescent="0.3">
      <c r="A5" s="478" t="s">
        <v>195</v>
      </c>
      <c r="B5" s="478"/>
      <c r="C5" s="478"/>
      <c r="D5" s="478"/>
      <c r="E5" s="478"/>
      <c r="F5" s="478"/>
      <c r="G5" s="478"/>
      <c r="H5" s="478"/>
    </row>
    <row r="6" spans="1:8" x14ac:dyDescent="0.25">
      <c r="A6" s="280"/>
      <c r="B6" s="280"/>
      <c r="C6" s="280"/>
      <c r="D6" s="280"/>
      <c r="E6" s="280"/>
      <c r="F6" s="280"/>
      <c r="G6" s="280"/>
      <c r="H6" s="280"/>
    </row>
    <row r="7" spans="1:8" x14ac:dyDescent="0.25">
      <c r="A7" s="281"/>
      <c r="B7" s="281"/>
      <c r="C7" s="332" t="s">
        <v>198</v>
      </c>
      <c r="D7" s="281"/>
      <c r="E7" s="281" t="s">
        <v>168</v>
      </c>
      <c r="F7" s="479" t="s">
        <v>169</v>
      </c>
      <c r="G7" s="479"/>
      <c r="H7" s="282"/>
    </row>
    <row r="8" spans="1:8" ht="23.25" x14ac:dyDescent="0.25">
      <c r="A8" s="283" t="s">
        <v>196</v>
      </c>
      <c r="B8" s="284" t="s">
        <v>197</v>
      </c>
      <c r="C8" s="284" t="s">
        <v>199</v>
      </c>
      <c r="D8" s="284"/>
      <c r="E8" s="284" t="s">
        <v>170</v>
      </c>
      <c r="F8" s="284" t="s">
        <v>171</v>
      </c>
      <c r="G8" s="284" t="s">
        <v>172</v>
      </c>
      <c r="H8" s="456" t="s">
        <v>341</v>
      </c>
    </row>
    <row r="9" spans="1:8" x14ac:dyDescent="0.25">
      <c r="A9" s="285"/>
      <c r="B9" s="286"/>
      <c r="C9" s="287"/>
      <c r="D9" s="286"/>
      <c r="E9" s="286"/>
      <c r="F9" s="282"/>
      <c r="G9" s="282"/>
      <c r="H9" s="282"/>
    </row>
    <row r="10" spans="1:8" ht="45" x14ac:dyDescent="0.25">
      <c r="A10" s="288" t="s">
        <v>173</v>
      </c>
      <c r="B10" s="288" t="s">
        <v>174</v>
      </c>
      <c r="C10" s="288" t="s">
        <v>175</v>
      </c>
      <c r="D10" s="289"/>
      <c r="E10" s="289">
        <v>2008</v>
      </c>
      <c r="F10" s="290">
        <v>0.05</v>
      </c>
      <c r="G10" s="290">
        <v>0.05</v>
      </c>
      <c r="H10" s="291" t="s">
        <v>176</v>
      </c>
    </row>
    <row r="11" spans="1:8" ht="56.25" x14ac:dyDescent="0.25">
      <c r="A11" s="288" t="s">
        <v>177</v>
      </c>
      <c r="B11" s="288" t="s">
        <v>178</v>
      </c>
      <c r="C11" s="288" t="s">
        <v>338</v>
      </c>
      <c r="D11" s="289"/>
      <c r="E11" s="289">
        <v>2008</v>
      </c>
      <c r="F11" s="290">
        <v>0.08</v>
      </c>
      <c r="G11" s="290">
        <v>0.08</v>
      </c>
      <c r="H11" s="291" t="s">
        <v>176</v>
      </c>
    </row>
    <row r="12" spans="1:8" ht="56.25" x14ac:dyDescent="0.25">
      <c r="A12" s="288" t="s">
        <v>179</v>
      </c>
      <c r="B12" s="288" t="s">
        <v>180</v>
      </c>
      <c r="C12" s="292" t="s">
        <v>339</v>
      </c>
      <c r="D12" s="289"/>
      <c r="E12" s="289">
        <v>2009</v>
      </c>
      <c r="F12" s="293">
        <v>2.5000000000000001E-2</v>
      </c>
      <c r="G12" s="293">
        <v>0.04</v>
      </c>
      <c r="H12" s="291" t="s">
        <v>181</v>
      </c>
    </row>
    <row r="13" spans="1:8" ht="45" x14ac:dyDescent="0.25">
      <c r="A13" s="288" t="s">
        <v>182</v>
      </c>
      <c r="B13" s="288" t="s">
        <v>183</v>
      </c>
      <c r="C13" s="288" t="s">
        <v>340</v>
      </c>
      <c r="D13" s="289"/>
      <c r="E13" s="289">
        <v>2008</v>
      </c>
      <c r="F13" s="293">
        <v>5.0000000000000001E-3</v>
      </c>
      <c r="G13" s="293">
        <v>0.01</v>
      </c>
      <c r="H13" s="291">
        <v>0</v>
      </c>
    </row>
    <row r="14" spans="1:8" ht="45" x14ac:dyDescent="0.25">
      <c r="A14" s="288" t="s">
        <v>184</v>
      </c>
      <c r="B14" s="288" t="s">
        <v>185</v>
      </c>
      <c r="C14" s="292" t="s">
        <v>186</v>
      </c>
      <c r="D14" s="289"/>
      <c r="E14" s="289">
        <v>2009</v>
      </c>
      <c r="F14" s="290">
        <v>1.6E-2</v>
      </c>
      <c r="G14" s="290">
        <v>1.6E-2</v>
      </c>
      <c r="H14" s="291" t="s">
        <v>176</v>
      </c>
    </row>
    <row r="15" spans="1:8" ht="112.5" x14ac:dyDescent="0.25">
      <c r="A15" s="288" t="s">
        <v>187</v>
      </c>
      <c r="B15" s="288" t="s">
        <v>188</v>
      </c>
      <c r="C15" s="288" t="s">
        <v>189</v>
      </c>
      <c r="D15" s="289"/>
      <c r="E15" s="289">
        <v>2009</v>
      </c>
      <c r="F15" s="290">
        <v>2.1000000000000001E-2</v>
      </c>
      <c r="G15" s="290">
        <v>2.1999999999999999E-2</v>
      </c>
      <c r="H15" s="291" t="s">
        <v>176</v>
      </c>
    </row>
    <row r="16" spans="1:8" ht="112.5" x14ac:dyDescent="0.25">
      <c r="A16" s="288" t="s">
        <v>190</v>
      </c>
      <c r="B16" s="288" t="s">
        <v>191</v>
      </c>
      <c r="C16" s="288" t="s">
        <v>313</v>
      </c>
      <c r="D16" s="289"/>
      <c r="E16" s="289">
        <v>2009</v>
      </c>
      <c r="F16" s="293">
        <v>2.5000000000000001E-3</v>
      </c>
      <c r="G16" s="293">
        <v>2.5000000000000001E-3</v>
      </c>
      <c r="H16" s="291" t="s">
        <v>342</v>
      </c>
    </row>
    <row r="17" spans="1:8" x14ac:dyDescent="0.25">
      <c r="A17" s="313"/>
      <c r="B17" s="313"/>
      <c r="C17" s="313"/>
      <c r="D17" s="315"/>
      <c r="E17" s="315"/>
      <c r="F17" s="316"/>
      <c r="G17" s="316"/>
      <c r="H17" s="317"/>
    </row>
    <row r="18" spans="1:8" x14ac:dyDescent="0.25">
      <c r="A18" s="281"/>
      <c r="B18" s="294"/>
      <c r="C18" s="281"/>
      <c r="D18" s="480" t="s">
        <v>308</v>
      </c>
      <c r="E18" s="480"/>
      <c r="F18" s="480"/>
      <c r="G18" s="480"/>
      <c r="H18" s="295"/>
    </row>
    <row r="19" spans="1:8" x14ac:dyDescent="0.25">
      <c r="A19" s="281"/>
      <c r="B19" s="294"/>
      <c r="C19" s="281"/>
      <c r="D19" s="296" t="s">
        <v>172</v>
      </c>
      <c r="E19" s="297"/>
      <c r="F19" s="298">
        <f>MAX(F10:F16)</f>
        <v>0.08</v>
      </c>
      <c r="G19" s="299">
        <f>MAX(G10:G16)</f>
        <v>0.08</v>
      </c>
      <c r="H19" s="300"/>
    </row>
    <row r="20" spans="1:8" x14ac:dyDescent="0.25">
      <c r="A20" s="281"/>
      <c r="B20" s="294"/>
      <c r="C20" s="281"/>
      <c r="D20" s="301" t="s">
        <v>192</v>
      </c>
      <c r="E20" s="302"/>
      <c r="F20" s="303">
        <f>MIN(F10:F16)</f>
        <v>2.5000000000000001E-3</v>
      </c>
      <c r="G20" s="304">
        <f>MIN(G10:G16)</f>
        <v>2.5000000000000001E-3</v>
      </c>
      <c r="H20" s="300"/>
    </row>
    <row r="21" spans="1:8" x14ac:dyDescent="0.25">
      <c r="A21" s="281"/>
      <c r="B21" s="294"/>
      <c r="C21" s="281"/>
      <c r="D21" s="305" t="s">
        <v>193</v>
      </c>
      <c r="E21" s="306"/>
      <c r="F21" s="307">
        <f>AVERAGE(F10:F16)</f>
        <v>2.8499999999999998E-2</v>
      </c>
      <c r="G21" s="308">
        <f>AVERAGE(G10:G16)</f>
        <v>3.15E-2</v>
      </c>
      <c r="H21" s="300"/>
    </row>
    <row r="22" spans="1:8" x14ac:dyDescent="0.25">
      <c r="A22" s="281"/>
      <c r="B22" s="294"/>
      <c r="C22" s="281"/>
      <c r="D22" s="309" t="s">
        <v>194</v>
      </c>
      <c r="E22" s="310"/>
      <c r="F22" s="311">
        <f>MEDIAN(F10:F16)</f>
        <v>2.1000000000000001E-2</v>
      </c>
      <c r="G22" s="312">
        <f>MEDIAN(G10:G16)</f>
        <v>2.1999999999999999E-2</v>
      </c>
      <c r="H22" s="300"/>
    </row>
    <row r="23" spans="1:8" x14ac:dyDescent="0.25">
      <c r="A23" s="318"/>
      <c r="B23" s="318"/>
      <c r="C23" s="319"/>
      <c r="D23" s="320"/>
      <c r="E23" s="320"/>
      <c r="F23" s="321"/>
      <c r="G23" s="321"/>
      <c r="H23" s="320"/>
    </row>
    <row r="24" spans="1:8" x14ac:dyDescent="0.25">
      <c r="A24" s="4" t="s">
        <v>200</v>
      </c>
    </row>
  </sheetData>
  <mergeCells count="5">
    <mergeCell ref="A1:H1"/>
    <mergeCell ref="A2:H2"/>
    <mergeCell ref="A5:H5"/>
    <mergeCell ref="F7:G7"/>
    <mergeCell ref="D18:G18"/>
  </mergeCells>
  <pageMargins left="0.7" right="0.7" top="0.75" bottom="0.75" header="0.3" footer="0.3"/>
  <pageSetup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A47" sqref="A47:B47"/>
    </sheetView>
  </sheetViews>
  <sheetFormatPr defaultRowHeight="15" x14ac:dyDescent="0.25"/>
  <cols>
    <col min="2" max="2" width="18.7109375" customWidth="1"/>
    <col min="3" max="3" width="11" customWidth="1"/>
    <col min="6" max="6" width="13.28515625" bestFit="1" customWidth="1"/>
    <col min="7" max="7" width="6.5703125" bestFit="1" customWidth="1"/>
    <col min="8" max="8" width="4" customWidth="1"/>
    <col min="9" max="9" width="48.28515625" bestFit="1" customWidth="1"/>
  </cols>
  <sheetData>
    <row r="1" spans="1:10" x14ac:dyDescent="0.25">
      <c r="A1" s="110" t="s">
        <v>309</v>
      </c>
      <c r="B1" s="111"/>
      <c r="C1" s="111"/>
      <c r="D1" s="111"/>
      <c r="E1" s="111"/>
      <c r="F1" s="112"/>
      <c r="G1" s="112"/>
      <c r="H1" s="113"/>
      <c r="I1" s="112"/>
      <c r="J1" s="43"/>
    </row>
    <row r="2" spans="1:10" x14ac:dyDescent="0.25">
      <c r="A2" s="114" t="s">
        <v>319</v>
      </c>
      <c r="B2" s="115"/>
      <c r="C2" s="115"/>
      <c r="D2" s="115"/>
      <c r="E2" s="115"/>
      <c r="F2" s="112"/>
      <c r="G2" s="112"/>
      <c r="H2" s="113"/>
      <c r="I2" s="112"/>
      <c r="J2" s="43"/>
    </row>
    <row r="3" spans="1:10" x14ac:dyDescent="0.25">
      <c r="A3" s="114" t="s">
        <v>92</v>
      </c>
      <c r="B3" s="115"/>
      <c r="C3" s="115"/>
      <c r="D3" s="115"/>
      <c r="E3" s="115"/>
      <c r="F3" s="112"/>
      <c r="G3" s="112"/>
      <c r="H3" s="113"/>
      <c r="I3" s="112"/>
      <c r="J3" s="43"/>
    </row>
    <row r="4" spans="1:10" ht="15.75" thickBot="1" x14ac:dyDescent="0.3">
      <c r="A4" s="116" t="s">
        <v>20</v>
      </c>
      <c r="B4" s="117"/>
      <c r="C4" s="117"/>
      <c r="D4" s="117"/>
      <c r="E4" s="117"/>
      <c r="F4" s="117"/>
      <c r="G4" s="117"/>
      <c r="H4" s="117"/>
      <c r="I4" s="117"/>
      <c r="J4" s="43"/>
    </row>
    <row r="5" spans="1:10" x14ac:dyDescent="0.25">
      <c r="A5" s="118"/>
      <c r="B5" s="118"/>
      <c r="C5" s="118"/>
      <c r="D5" s="118"/>
      <c r="E5" s="118"/>
      <c r="F5" s="119"/>
      <c r="G5" s="119"/>
      <c r="H5" s="120"/>
      <c r="I5" s="121"/>
      <c r="J5" s="42"/>
    </row>
    <row r="6" spans="1:10" x14ac:dyDescent="0.25">
      <c r="A6" s="122" t="s">
        <v>93</v>
      </c>
      <c r="B6" s="121"/>
      <c r="C6" s="121"/>
      <c r="D6" s="121"/>
      <c r="E6" s="121"/>
      <c r="F6" s="119"/>
      <c r="G6" s="119"/>
      <c r="H6" s="120"/>
      <c r="I6" s="121"/>
      <c r="J6" s="42"/>
    </row>
    <row r="7" spans="1:10" x14ac:dyDescent="0.25">
      <c r="A7" s="123"/>
      <c r="B7" s="124"/>
      <c r="C7" s="124"/>
      <c r="D7" s="124"/>
      <c r="E7" s="124"/>
      <c r="F7" s="125"/>
      <c r="G7" s="125"/>
      <c r="H7" s="124"/>
      <c r="I7" s="126"/>
      <c r="J7" s="42"/>
    </row>
    <row r="8" spans="1:10" x14ac:dyDescent="0.25">
      <c r="A8" s="127" t="s">
        <v>94</v>
      </c>
      <c r="B8" s="122"/>
      <c r="C8" s="122"/>
      <c r="D8" s="122"/>
      <c r="E8" s="122"/>
      <c r="F8" s="128"/>
      <c r="G8" s="128"/>
      <c r="H8" s="120"/>
      <c r="I8" s="129" t="s">
        <v>95</v>
      </c>
      <c r="J8" s="42"/>
    </row>
    <row r="9" spans="1:10" x14ac:dyDescent="0.25">
      <c r="A9" s="130"/>
      <c r="B9" s="131"/>
      <c r="C9" s="131"/>
      <c r="D9" s="131"/>
      <c r="E9" s="131"/>
      <c r="F9" s="132"/>
      <c r="G9" s="132"/>
      <c r="H9" s="133"/>
      <c r="I9" s="134"/>
      <c r="J9" s="42"/>
    </row>
    <row r="10" spans="1:10" x14ac:dyDescent="0.25">
      <c r="A10" s="130" t="s">
        <v>343</v>
      </c>
      <c r="B10" s="131"/>
      <c r="C10" s="131"/>
      <c r="D10" s="131"/>
      <c r="E10" s="131"/>
      <c r="F10" s="135"/>
      <c r="G10" s="136">
        <v>4.4999999999999998E-2</v>
      </c>
      <c r="H10" s="133"/>
      <c r="I10" s="134" t="s">
        <v>146</v>
      </c>
      <c r="J10" s="42"/>
    </row>
    <row r="11" spans="1:10" x14ac:dyDescent="0.25">
      <c r="A11" s="130"/>
      <c r="B11" s="131"/>
      <c r="C11" s="131"/>
      <c r="D11" s="131"/>
      <c r="E11" s="131"/>
      <c r="F11" s="135"/>
      <c r="G11" s="136"/>
      <c r="H11" s="133"/>
      <c r="I11" s="134" t="s">
        <v>138</v>
      </c>
      <c r="J11" s="42"/>
    </row>
    <row r="12" spans="1:10" x14ac:dyDescent="0.25">
      <c r="A12" s="130" t="s">
        <v>96</v>
      </c>
      <c r="B12" s="131"/>
      <c r="C12" s="131"/>
      <c r="D12" s="131"/>
      <c r="E12" s="131"/>
      <c r="F12" s="135">
        <v>7.0999999999999994E-2</v>
      </c>
      <c r="G12" s="137"/>
      <c r="H12" s="133"/>
      <c r="I12" s="138" t="s">
        <v>147</v>
      </c>
      <c r="J12" s="42"/>
    </row>
    <row r="13" spans="1:10" x14ac:dyDescent="0.25">
      <c r="A13" s="139" t="s">
        <v>97</v>
      </c>
      <c r="B13" s="140"/>
      <c r="C13" s="140"/>
      <c r="D13" s="140"/>
      <c r="E13" s="140"/>
      <c r="F13" s="141">
        <v>1.048</v>
      </c>
      <c r="G13" s="142"/>
      <c r="H13" s="143"/>
      <c r="I13" s="134"/>
      <c r="J13" s="39"/>
    </row>
    <row r="14" spans="1:10" x14ac:dyDescent="0.25">
      <c r="A14" s="144" t="s">
        <v>344</v>
      </c>
      <c r="B14" s="140"/>
      <c r="C14" s="140"/>
      <c r="D14" s="140"/>
      <c r="E14" s="140"/>
      <c r="F14" s="120"/>
      <c r="G14" s="136">
        <f>F12*F13</f>
        <v>7.4408000000000002E-2</v>
      </c>
      <c r="H14" s="120"/>
      <c r="I14" s="145"/>
      <c r="J14" s="42"/>
    </row>
    <row r="15" spans="1:10" x14ac:dyDescent="0.25">
      <c r="A15" s="146" t="s">
        <v>98</v>
      </c>
      <c r="B15" s="147"/>
      <c r="C15" s="147"/>
      <c r="D15" s="147"/>
      <c r="E15" s="147"/>
      <c r="F15" s="133"/>
      <c r="G15" s="136">
        <v>6.7999999999999996E-3</v>
      </c>
      <c r="H15" s="133"/>
      <c r="I15" s="134" t="s">
        <v>148</v>
      </c>
      <c r="J15" s="41"/>
    </row>
    <row r="16" spans="1:10" x14ac:dyDescent="0.25">
      <c r="A16" s="130" t="s">
        <v>99</v>
      </c>
      <c r="B16" s="131"/>
      <c r="C16" s="131"/>
      <c r="D16" s="131"/>
      <c r="E16" s="131"/>
      <c r="F16" s="143"/>
      <c r="G16" s="148">
        <v>0.02</v>
      </c>
      <c r="H16" s="143"/>
      <c r="I16" s="134" t="s">
        <v>139</v>
      </c>
      <c r="J16" s="40"/>
    </row>
    <row r="17" spans="1:10" ht="15.75" thickBot="1" x14ac:dyDescent="0.3">
      <c r="A17" s="481" t="s">
        <v>100</v>
      </c>
      <c r="B17" s="482"/>
      <c r="C17" s="147"/>
      <c r="D17" s="147"/>
      <c r="E17" s="147"/>
      <c r="F17" s="135"/>
      <c r="G17" s="149">
        <f>ROUND(SUM(G10:G16),3)</f>
        <v>0.14599999999999999</v>
      </c>
      <c r="H17" s="120"/>
      <c r="I17" s="150"/>
      <c r="J17" s="42"/>
    </row>
    <row r="18" spans="1:10" ht="15.75" thickTop="1" x14ac:dyDescent="0.25">
      <c r="A18" s="146"/>
      <c r="B18" s="147"/>
      <c r="C18" s="147"/>
      <c r="D18" s="147"/>
      <c r="E18" s="147"/>
      <c r="F18" s="135"/>
      <c r="G18" s="136"/>
      <c r="H18" s="120"/>
      <c r="I18" s="150"/>
      <c r="J18" s="42"/>
    </row>
    <row r="19" spans="1:10" x14ac:dyDescent="0.25">
      <c r="A19" s="127" t="s">
        <v>101</v>
      </c>
      <c r="B19" s="122"/>
      <c r="C19" s="122"/>
      <c r="D19" s="122"/>
      <c r="E19" s="122"/>
      <c r="F19" s="128"/>
      <c r="G19" s="128"/>
      <c r="H19" s="120"/>
      <c r="I19" s="129" t="s">
        <v>95</v>
      </c>
      <c r="J19" s="42"/>
    </row>
    <row r="20" spans="1:10" x14ac:dyDescent="0.25">
      <c r="A20" s="130"/>
      <c r="B20" s="131"/>
      <c r="C20" s="131"/>
      <c r="D20" s="131"/>
      <c r="E20" s="131"/>
      <c r="F20" s="132"/>
      <c r="G20" s="132"/>
      <c r="H20" s="133"/>
      <c r="I20" s="134"/>
      <c r="J20" s="42"/>
    </row>
    <row r="21" spans="1:10" x14ac:dyDescent="0.25">
      <c r="A21" s="130" t="str">
        <f>A10</f>
        <v>Risk-Free Rate of Return</v>
      </c>
      <c r="B21" s="131"/>
      <c r="C21" s="131"/>
      <c r="D21" s="131"/>
      <c r="E21" s="131"/>
      <c r="F21" s="135"/>
      <c r="G21" s="136">
        <f>G10</f>
        <v>4.4999999999999998E-2</v>
      </c>
      <c r="H21" s="133"/>
      <c r="I21" s="134" t="s">
        <v>146</v>
      </c>
      <c r="J21" s="42"/>
    </row>
    <row r="22" spans="1:10" x14ac:dyDescent="0.25">
      <c r="A22" s="130"/>
      <c r="B22" s="131"/>
      <c r="C22" s="131"/>
      <c r="D22" s="131"/>
      <c r="E22" s="131"/>
      <c r="F22" s="135"/>
      <c r="G22" s="136"/>
      <c r="H22" s="133"/>
      <c r="I22" s="134" t="s">
        <v>138</v>
      </c>
      <c r="J22" s="42"/>
    </row>
    <row r="23" spans="1:10" x14ac:dyDescent="0.25">
      <c r="A23" s="130" t="str">
        <f>A12</f>
        <v>General Equity Risk Premium</v>
      </c>
      <c r="B23" s="131"/>
      <c r="C23" s="131"/>
      <c r="D23" s="131"/>
      <c r="E23" s="131"/>
      <c r="F23" s="135">
        <v>6.2E-2</v>
      </c>
      <c r="G23" s="137"/>
      <c r="H23" s="133"/>
      <c r="I23" s="138" t="str">
        <f>I12</f>
        <v>Stocks Bonds Bills &amp; Inflation, Morningstar, Inc., 2010.</v>
      </c>
      <c r="J23" s="42"/>
    </row>
    <row r="24" spans="1:10" x14ac:dyDescent="0.25">
      <c r="A24" s="139" t="str">
        <f>A13</f>
        <v>Multiplied by: Industry Beta</v>
      </c>
      <c r="B24" s="140"/>
      <c r="C24" s="140"/>
      <c r="D24" s="140"/>
      <c r="E24" s="140"/>
      <c r="F24" s="141">
        <f>F13</f>
        <v>1.048</v>
      </c>
      <c r="G24" s="142"/>
      <c r="H24" s="143"/>
      <c r="I24" s="134"/>
      <c r="J24" s="42"/>
    </row>
    <row r="25" spans="1:10" x14ac:dyDescent="0.25">
      <c r="A25" s="139" t="str">
        <f>A14</f>
        <v xml:space="preserve">  Industry-Adjusted General Equity Risk Premium</v>
      </c>
      <c r="B25" s="140"/>
      <c r="C25" s="140"/>
      <c r="D25" s="140"/>
      <c r="E25" s="140"/>
      <c r="F25" s="120"/>
      <c r="G25" s="136">
        <f>F23*F24</f>
        <v>6.4976000000000006E-2</v>
      </c>
      <c r="H25" s="120"/>
      <c r="I25" s="145"/>
      <c r="J25" s="42"/>
    </row>
    <row r="26" spans="1:10" x14ac:dyDescent="0.25">
      <c r="A26" s="139" t="str">
        <f>A15</f>
        <v>Size Equity Risk Premium</v>
      </c>
      <c r="B26" s="147"/>
      <c r="C26" s="147"/>
      <c r="D26" s="147"/>
      <c r="E26" s="147"/>
      <c r="F26" s="133"/>
      <c r="G26" s="136">
        <f>G15</f>
        <v>6.7999999999999996E-3</v>
      </c>
      <c r="H26" s="133"/>
      <c r="I26" s="134" t="str">
        <f>I15</f>
        <v>2nd decile, Stocks Bonds Bills &amp; Inflation, Morningstar, Inc., 2010.</v>
      </c>
      <c r="J26" s="42"/>
    </row>
    <row r="27" spans="1:10" x14ac:dyDescent="0.25">
      <c r="A27" s="139" t="str">
        <f>A16</f>
        <v>Company-Specific Equity Risk Premium</v>
      </c>
      <c r="B27" s="131"/>
      <c r="C27" s="131"/>
      <c r="D27" s="131"/>
      <c r="E27" s="131"/>
      <c r="F27" s="143"/>
      <c r="G27" s="148">
        <f>G16</f>
        <v>0.02</v>
      </c>
      <c r="H27" s="143"/>
      <c r="I27" s="134" t="s">
        <v>139</v>
      </c>
      <c r="J27" s="42"/>
    </row>
    <row r="28" spans="1:10" ht="15.75" thickBot="1" x14ac:dyDescent="0.3">
      <c r="A28" s="481" t="s">
        <v>100</v>
      </c>
      <c r="B28" s="482"/>
      <c r="C28" s="147"/>
      <c r="D28" s="147"/>
      <c r="E28" s="147"/>
      <c r="F28" s="135"/>
      <c r="G28" s="149">
        <f>ROUND(SUM(G21:G27),3)</f>
        <v>0.13700000000000001</v>
      </c>
      <c r="H28" s="120"/>
      <c r="I28" s="150"/>
      <c r="J28" s="42"/>
    </row>
    <row r="29" spans="1:10" ht="15.75" thickTop="1" x14ac:dyDescent="0.25">
      <c r="A29" s="139"/>
      <c r="B29" s="140"/>
      <c r="C29" s="140"/>
      <c r="D29" s="140"/>
      <c r="E29" s="140"/>
      <c r="F29" s="151"/>
      <c r="G29" s="151"/>
      <c r="H29" s="120"/>
      <c r="I29" s="150"/>
      <c r="J29" s="42"/>
    </row>
    <row r="30" spans="1:10" x14ac:dyDescent="0.25">
      <c r="A30" s="152" t="s">
        <v>102</v>
      </c>
      <c r="B30" s="152"/>
      <c r="C30" s="153"/>
      <c r="D30" s="153"/>
      <c r="E30" s="153"/>
      <c r="F30" s="153"/>
      <c r="G30" s="153"/>
      <c r="H30" s="133"/>
      <c r="I30" s="154" t="s">
        <v>95</v>
      </c>
      <c r="J30" s="41"/>
    </row>
    <row r="31" spans="1:10" x14ac:dyDescent="0.25">
      <c r="A31" s="155"/>
      <c r="B31" s="156"/>
      <c r="C31" s="157"/>
      <c r="D31" s="157"/>
      <c r="E31" s="156"/>
      <c r="F31" s="156"/>
      <c r="G31" s="157"/>
      <c r="H31" s="156"/>
      <c r="I31" s="158"/>
      <c r="J31" s="41"/>
    </row>
    <row r="32" spans="1:10" x14ac:dyDescent="0.25">
      <c r="A32" s="130" t="str">
        <f>A21</f>
        <v>Risk-Free Rate of Return</v>
      </c>
      <c r="B32" s="133"/>
      <c r="C32" s="159"/>
      <c r="D32" s="159"/>
      <c r="E32" s="133"/>
      <c r="F32" s="133"/>
      <c r="G32" s="136">
        <f>G21</f>
        <v>4.4999999999999998E-2</v>
      </c>
      <c r="H32" s="120"/>
      <c r="I32" s="134" t="s">
        <v>146</v>
      </c>
      <c r="J32" s="42"/>
    </row>
    <row r="33" spans="1:10" x14ac:dyDescent="0.25">
      <c r="A33" s="130"/>
      <c r="B33" s="133"/>
      <c r="C33" s="159"/>
      <c r="D33" s="159"/>
      <c r="E33" s="133"/>
      <c r="F33" s="133"/>
      <c r="G33" s="136"/>
      <c r="H33" s="120"/>
      <c r="I33" s="134" t="s">
        <v>138</v>
      </c>
      <c r="J33" s="42"/>
    </row>
    <row r="34" spans="1:10" x14ac:dyDescent="0.25">
      <c r="A34" s="130" t="s">
        <v>345</v>
      </c>
      <c r="B34" s="133"/>
      <c r="C34" s="159"/>
      <c r="D34" s="159"/>
      <c r="E34" s="133"/>
      <c r="F34" s="133"/>
      <c r="G34" s="136"/>
      <c r="H34" s="120"/>
      <c r="I34" s="138"/>
      <c r="J34" s="42"/>
    </row>
    <row r="35" spans="1:10" x14ac:dyDescent="0.25">
      <c r="A35" s="160"/>
      <c r="B35" s="133"/>
      <c r="C35" s="161" t="s">
        <v>347</v>
      </c>
      <c r="D35" s="153" t="s">
        <v>103</v>
      </c>
      <c r="E35" s="162"/>
      <c r="F35" s="163" t="s">
        <v>104</v>
      </c>
      <c r="G35" s="161"/>
      <c r="H35" s="120"/>
      <c r="I35" s="150"/>
      <c r="J35" s="42"/>
    </row>
    <row r="36" spans="1:10" x14ac:dyDescent="0.25">
      <c r="A36" s="160"/>
      <c r="B36" s="133"/>
      <c r="C36" s="163" t="s">
        <v>105</v>
      </c>
      <c r="D36" s="164" t="s">
        <v>106</v>
      </c>
      <c r="E36" s="165"/>
      <c r="F36" s="163" t="s">
        <v>107</v>
      </c>
      <c r="G36" s="163"/>
      <c r="H36" s="120"/>
      <c r="I36" s="150"/>
      <c r="J36" s="42"/>
    </row>
    <row r="37" spans="1:10" x14ac:dyDescent="0.25">
      <c r="A37" s="160"/>
      <c r="B37" s="133"/>
      <c r="C37" s="166" t="s">
        <v>108</v>
      </c>
      <c r="D37" s="167" t="s">
        <v>109</v>
      </c>
      <c r="E37" s="168" t="s">
        <v>110</v>
      </c>
      <c r="F37" s="168" t="s">
        <v>346</v>
      </c>
      <c r="G37" s="163"/>
      <c r="H37" s="120"/>
      <c r="I37" s="150"/>
      <c r="J37" s="42"/>
    </row>
    <row r="38" spans="1:10" x14ac:dyDescent="0.25">
      <c r="A38" s="160" t="s">
        <v>111</v>
      </c>
      <c r="B38" s="133"/>
      <c r="C38" s="169">
        <v>977</v>
      </c>
      <c r="D38" s="170">
        <v>0.17397000000000001</v>
      </c>
      <c r="E38" s="171">
        <v>-2.9489999999999999E-2</v>
      </c>
      <c r="F38" s="172">
        <f t="shared" ref="F38:F43" si="0">D38+E38*LOG10(C38)</f>
        <v>8.5798009315933399E-2</v>
      </c>
      <c r="G38" s="173"/>
      <c r="H38" s="120"/>
      <c r="I38" s="174" t="s">
        <v>140</v>
      </c>
      <c r="J38" s="42"/>
    </row>
    <row r="39" spans="1:10" x14ac:dyDescent="0.25">
      <c r="A39" s="160" t="s">
        <v>112</v>
      </c>
      <c r="B39" s="133"/>
      <c r="C39" s="169">
        <v>1168.6725602755453</v>
      </c>
      <c r="D39" s="170">
        <v>0.14216000000000001</v>
      </c>
      <c r="E39" s="171">
        <v>-2.7150000000000001E-2</v>
      </c>
      <c r="F39" s="172">
        <f t="shared" si="0"/>
        <v>5.8872139198841308E-2</v>
      </c>
      <c r="G39" s="173"/>
      <c r="H39" s="120"/>
      <c r="I39" s="150"/>
      <c r="J39" s="42"/>
    </row>
    <row r="40" spans="1:10" x14ac:dyDescent="0.25">
      <c r="A40" s="160" t="s">
        <v>113</v>
      </c>
      <c r="B40" s="133"/>
      <c r="C40" s="169">
        <v>15397</v>
      </c>
      <c r="D40" s="170">
        <v>0.18035999999999999</v>
      </c>
      <c r="E40" s="171">
        <v>-2.725E-2</v>
      </c>
      <c r="F40" s="172">
        <f t="shared" si="0"/>
        <v>6.6252366008666436E-2</v>
      </c>
      <c r="G40" s="173"/>
      <c r="H40" s="120"/>
      <c r="I40" s="150"/>
      <c r="J40" s="42"/>
    </row>
    <row r="41" spans="1:10" x14ac:dyDescent="0.25">
      <c r="A41" s="160" t="s">
        <v>114</v>
      </c>
      <c r="B41" s="133"/>
      <c r="C41" s="169">
        <v>4956.8</v>
      </c>
      <c r="D41" s="170">
        <v>0.15583</v>
      </c>
      <c r="E41" s="171">
        <v>-2.7089999999999999E-2</v>
      </c>
      <c r="F41" s="172">
        <f t="shared" si="0"/>
        <v>5.5726994180216857E-2</v>
      </c>
      <c r="G41" s="173"/>
      <c r="H41" s="120"/>
      <c r="I41" s="150"/>
      <c r="J41" s="42"/>
    </row>
    <row r="42" spans="1:10" x14ac:dyDescent="0.25">
      <c r="A42" s="160" t="s">
        <v>115</v>
      </c>
      <c r="B42" s="133"/>
      <c r="C42" s="169">
        <v>9877</v>
      </c>
      <c r="D42" s="170">
        <v>0.16420000000000001</v>
      </c>
      <c r="E42" s="171">
        <v>-2.1919999999999999E-2</v>
      </c>
      <c r="F42" s="172">
        <f t="shared" si="0"/>
        <v>7.6637818821392201E-2</v>
      </c>
      <c r="G42" s="173"/>
      <c r="H42" s="120"/>
      <c r="I42" s="150"/>
      <c r="J42" s="42"/>
    </row>
    <row r="43" spans="1:10" x14ac:dyDescent="0.25">
      <c r="A43" s="160" t="s">
        <v>116</v>
      </c>
      <c r="B43" s="133"/>
      <c r="C43" s="169">
        <v>24000</v>
      </c>
      <c r="D43" s="170">
        <v>0.17674999999999999</v>
      </c>
      <c r="E43" s="171">
        <v>-2.2100000000000002E-2</v>
      </c>
      <c r="F43" s="172">
        <f t="shared" si="0"/>
        <v>7.9947331558173476E-2</v>
      </c>
      <c r="G43" s="173"/>
      <c r="H43" s="120"/>
      <c r="I43" s="150"/>
      <c r="J43" s="42"/>
    </row>
    <row r="44" spans="1:10" x14ac:dyDescent="0.25">
      <c r="A44" s="160"/>
      <c r="B44" s="133"/>
      <c r="C44" s="169"/>
      <c r="D44" s="170"/>
      <c r="E44" s="171"/>
      <c r="F44" s="172"/>
      <c r="G44" s="173"/>
      <c r="H44" s="120"/>
      <c r="I44" s="150"/>
      <c r="J44" s="42"/>
    </row>
    <row r="45" spans="1:10" x14ac:dyDescent="0.25">
      <c r="A45" s="160" t="s">
        <v>348</v>
      </c>
      <c r="B45" s="133"/>
      <c r="C45" s="170"/>
      <c r="D45" s="170"/>
      <c r="E45" s="169"/>
      <c r="F45" s="175"/>
      <c r="G45" s="176">
        <f>MEDIAN(F38:F43)</f>
        <v>7.1445092415029318E-2</v>
      </c>
      <c r="H45" s="120"/>
      <c r="I45" s="150"/>
      <c r="J45" s="42"/>
    </row>
    <row r="46" spans="1:10" x14ac:dyDescent="0.25">
      <c r="A46" s="130" t="s">
        <v>117</v>
      </c>
      <c r="B46" s="140"/>
      <c r="C46" s="140"/>
      <c r="D46" s="140"/>
      <c r="E46" s="140"/>
      <c r="F46" s="151"/>
      <c r="G46" s="148">
        <f>G27</f>
        <v>0.02</v>
      </c>
      <c r="H46" s="120"/>
      <c r="I46" s="134" t="s">
        <v>139</v>
      </c>
      <c r="J46" s="42"/>
    </row>
    <row r="47" spans="1:10" ht="15.75" thickBot="1" x14ac:dyDescent="0.3">
      <c r="A47" s="481" t="s">
        <v>100</v>
      </c>
      <c r="B47" s="482"/>
      <c r="C47" s="177"/>
      <c r="D47" s="177"/>
      <c r="E47" s="177"/>
      <c r="F47" s="151"/>
      <c r="G47" s="178">
        <f>G46+G45+G32</f>
        <v>0.13644509241502933</v>
      </c>
      <c r="H47" s="120"/>
      <c r="I47" s="150"/>
      <c r="J47" s="42"/>
    </row>
    <row r="48" spans="1:10" ht="15.75" thickTop="1" x14ac:dyDescent="0.25">
      <c r="A48" s="179"/>
      <c r="B48" s="180"/>
      <c r="C48" s="177"/>
      <c r="D48" s="177"/>
      <c r="E48" s="177"/>
      <c r="F48" s="151"/>
      <c r="G48" s="173"/>
      <c r="H48" s="120"/>
      <c r="I48" s="150"/>
      <c r="J48" s="42"/>
    </row>
    <row r="49" spans="1:10" x14ac:dyDescent="0.25">
      <c r="A49" s="127" t="s">
        <v>118</v>
      </c>
      <c r="B49" s="122"/>
      <c r="C49" s="164"/>
      <c r="D49" s="164"/>
      <c r="E49" s="164"/>
      <c r="F49" s="164"/>
      <c r="G49" s="164"/>
      <c r="H49" s="181"/>
      <c r="I49" s="129" t="s">
        <v>95</v>
      </c>
      <c r="J49" s="42"/>
    </row>
    <row r="50" spans="1:10" x14ac:dyDescent="0.25">
      <c r="A50" s="182"/>
      <c r="B50" s="140"/>
      <c r="C50" s="140"/>
      <c r="D50" s="140"/>
      <c r="E50" s="140"/>
      <c r="F50" s="151"/>
      <c r="G50" s="183"/>
      <c r="H50" s="120"/>
      <c r="I50" s="150"/>
      <c r="J50" s="42"/>
    </row>
    <row r="51" spans="1:10" x14ac:dyDescent="0.25">
      <c r="A51" s="139" t="str">
        <f>A32</f>
        <v>Risk-Free Rate of Return</v>
      </c>
      <c r="B51" s="140"/>
      <c r="C51" s="140"/>
      <c r="D51" s="140"/>
      <c r="E51" s="140"/>
      <c r="F51" s="151"/>
      <c r="G51" s="183">
        <f>G32</f>
        <v>4.4999999999999998E-2</v>
      </c>
      <c r="H51" s="120"/>
      <c r="I51" s="150" t="str">
        <f>I32</f>
        <v>20-year treasury bond, The Federal Reserve Statistical Release,</v>
      </c>
      <c r="J51" s="42"/>
    </row>
    <row r="52" spans="1:10" x14ac:dyDescent="0.25">
      <c r="A52" s="139"/>
      <c r="B52" s="140"/>
      <c r="C52" s="140"/>
      <c r="D52" s="140"/>
      <c r="E52" s="140"/>
      <c r="F52" s="151"/>
      <c r="G52" s="183"/>
      <c r="H52" s="120"/>
      <c r="I52" s="150" t="str">
        <f>I33</f>
        <v xml:space="preserve"> as of December 31, 2010.</v>
      </c>
      <c r="J52" s="42"/>
    </row>
    <row r="53" spans="1:10" x14ac:dyDescent="0.25">
      <c r="A53" s="139" t="str">
        <f>A12</f>
        <v>General Equity Risk Premium</v>
      </c>
      <c r="B53" s="140"/>
      <c r="C53" s="140"/>
      <c r="D53" s="140"/>
      <c r="E53" s="140"/>
      <c r="F53" s="151"/>
      <c r="G53" s="183">
        <f>F12</f>
        <v>7.0999999999999994E-2</v>
      </c>
      <c r="H53" s="120"/>
      <c r="I53" s="134" t="s">
        <v>149</v>
      </c>
      <c r="J53" s="42"/>
    </row>
    <row r="54" spans="1:10" x14ac:dyDescent="0.25">
      <c r="A54" s="139" t="s">
        <v>119</v>
      </c>
      <c r="B54" s="140"/>
      <c r="C54" s="140"/>
      <c r="D54" s="140"/>
      <c r="E54" s="140"/>
      <c r="F54" s="151"/>
      <c r="G54" s="183">
        <f>L47/100</f>
        <v>0</v>
      </c>
      <c r="H54" s="120"/>
      <c r="I54" s="150" t="s">
        <v>141</v>
      </c>
      <c r="J54" s="42"/>
    </row>
    <row r="55" spans="1:10" x14ac:dyDescent="0.25">
      <c r="A55" s="139" t="str">
        <f>A26</f>
        <v>Size Equity Risk Premium</v>
      </c>
      <c r="B55" s="140"/>
      <c r="C55" s="140"/>
      <c r="D55" s="140"/>
      <c r="E55" s="140"/>
      <c r="F55" s="151"/>
      <c r="G55" s="183">
        <f>G26</f>
        <v>6.7999999999999996E-3</v>
      </c>
      <c r="H55" s="120"/>
      <c r="I55" s="150" t="str">
        <f>I26</f>
        <v>2nd decile, Stocks Bonds Bills &amp; Inflation, Morningstar, Inc., 2010.</v>
      </c>
      <c r="J55" s="42"/>
    </row>
    <row r="56" spans="1:10" x14ac:dyDescent="0.25">
      <c r="A56" s="139" t="str">
        <f>A27</f>
        <v>Company-Specific Equity Risk Premium</v>
      </c>
      <c r="B56" s="140"/>
      <c r="C56" s="140"/>
      <c r="D56" s="140"/>
      <c r="E56" s="140"/>
      <c r="F56" s="151"/>
      <c r="G56" s="184">
        <f>G27</f>
        <v>0.02</v>
      </c>
      <c r="H56" s="120"/>
      <c r="I56" s="150" t="str">
        <f>I27</f>
        <v>Valuation analyst estimate.</v>
      </c>
      <c r="J56" s="42"/>
    </row>
    <row r="57" spans="1:10" ht="15.75" thickBot="1" x14ac:dyDescent="0.3">
      <c r="A57" s="139" t="str">
        <f>A47</f>
        <v xml:space="preserve">     Indicated Cost of Equity Capital </v>
      </c>
      <c r="B57" s="140"/>
      <c r="C57" s="140"/>
      <c r="D57" s="140"/>
      <c r="E57" s="140"/>
      <c r="F57" s="151"/>
      <c r="G57" s="185">
        <f>G56+G55+G54+G53+G51</f>
        <v>0.14279999999999998</v>
      </c>
      <c r="H57" s="120"/>
      <c r="I57" s="150"/>
      <c r="J57" s="42"/>
    </row>
    <row r="58" spans="1:10" ht="15.75" thickTop="1" x14ac:dyDescent="0.25">
      <c r="A58" s="139"/>
      <c r="B58" s="140"/>
      <c r="C58" s="140"/>
      <c r="D58" s="140"/>
      <c r="E58" s="140"/>
      <c r="F58" s="151"/>
      <c r="G58" s="183"/>
      <c r="H58" s="120"/>
      <c r="I58" s="150"/>
      <c r="J58" s="42"/>
    </row>
    <row r="59" spans="1:10" ht="15.75" thickBot="1" x14ac:dyDescent="0.3">
      <c r="A59" s="182" t="s">
        <v>120</v>
      </c>
      <c r="B59" s="140"/>
      <c r="C59" s="140"/>
      <c r="D59" s="140"/>
      <c r="E59" s="140"/>
      <c r="F59" s="151"/>
      <c r="G59" s="186">
        <f>MEDIAN(G57,G47,G28,G17)</f>
        <v>0.1399</v>
      </c>
      <c r="H59" s="120"/>
      <c r="I59" s="150" t="s">
        <v>121</v>
      </c>
      <c r="J59" s="42"/>
    </row>
    <row r="60" spans="1:10" ht="15.75" thickTop="1" x14ac:dyDescent="0.25">
      <c r="A60" s="187"/>
      <c r="B60" s="188"/>
      <c r="C60" s="188"/>
      <c r="D60" s="188"/>
      <c r="E60" s="188"/>
      <c r="F60" s="189"/>
      <c r="G60" s="189"/>
      <c r="H60" s="181"/>
      <c r="I60" s="190"/>
      <c r="J60" s="42"/>
    </row>
    <row r="61" spans="1:10" x14ac:dyDescent="0.25">
      <c r="A61" s="140"/>
      <c r="B61" s="140"/>
      <c r="C61" s="140"/>
      <c r="D61" s="140"/>
      <c r="E61" s="140"/>
      <c r="F61" s="151"/>
      <c r="G61" s="151"/>
      <c r="H61" s="120"/>
      <c r="I61" s="120"/>
      <c r="J61" s="42"/>
    </row>
    <row r="62" spans="1:10" x14ac:dyDescent="0.25">
      <c r="A62" s="191" t="s">
        <v>122</v>
      </c>
      <c r="B62" s="191"/>
      <c r="C62" s="191"/>
      <c r="D62" s="191"/>
      <c r="E62" s="191"/>
      <c r="F62" s="132"/>
      <c r="G62" s="132"/>
      <c r="H62" s="133"/>
      <c r="I62" s="192"/>
      <c r="J62" s="41"/>
    </row>
    <row r="63" spans="1:10" x14ac:dyDescent="0.25">
      <c r="A63" s="193"/>
      <c r="B63" s="194"/>
      <c r="C63" s="194"/>
      <c r="D63" s="194"/>
      <c r="E63" s="194"/>
      <c r="F63" s="195"/>
      <c r="G63" s="195"/>
      <c r="H63" s="156"/>
      <c r="I63" s="158"/>
      <c r="J63" s="41"/>
    </row>
    <row r="64" spans="1:10" x14ac:dyDescent="0.25">
      <c r="A64" s="130" t="s">
        <v>123</v>
      </c>
      <c r="B64" s="131"/>
      <c r="C64" s="131"/>
      <c r="D64" s="131"/>
      <c r="E64" s="131"/>
      <c r="F64" s="135"/>
      <c r="G64" s="136">
        <v>7.5999999999999998E-2</v>
      </c>
      <c r="H64" s="133"/>
      <c r="I64" s="196" t="s">
        <v>142</v>
      </c>
      <c r="J64" s="41"/>
    </row>
    <row r="65" spans="1:10" x14ac:dyDescent="0.25">
      <c r="A65" s="130" t="s">
        <v>124</v>
      </c>
      <c r="B65" s="131"/>
      <c r="C65" s="131"/>
      <c r="D65" s="131"/>
      <c r="E65" s="131"/>
      <c r="F65" s="197"/>
      <c r="G65" s="198">
        <v>0.37</v>
      </c>
      <c r="H65" s="143"/>
      <c r="I65" s="134" t="s">
        <v>143</v>
      </c>
      <c r="J65" s="40"/>
    </row>
    <row r="66" spans="1:10" x14ac:dyDescent="0.25">
      <c r="A66" s="130"/>
      <c r="B66" s="131"/>
      <c r="C66" s="131"/>
      <c r="D66" s="131"/>
      <c r="E66" s="131"/>
      <c r="F66" s="197"/>
      <c r="G66" s="136"/>
      <c r="H66" s="143"/>
      <c r="I66" s="134"/>
      <c r="J66" s="40"/>
    </row>
    <row r="67" spans="1:10" ht="15.75" thickBot="1" x14ac:dyDescent="0.3">
      <c r="A67" s="182" t="s">
        <v>125</v>
      </c>
      <c r="B67" s="131"/>
      <c r="C67" s="131"/>
      <c r="D67" s="131"/>
      <c r="E67" s="131"/>
      <c r="F67" s="135"/>
      <c r="G67" s="199">
        <f>G64*(1-G65)</f>
        <v>4.7879999999999999E-2</v>
      </c>
      <c r="H67" s="133"/>
      <c r="I67" s="134"/>
      <c r="J67" s="41"/>
    </row>
    <row r="68" spans="1:10" ht="15.75" thickTop="1" x14ac:dyDescent="0.25">
      <c r="A68" s="187"/>
      <c r="B68" s="188"/>
      <c r="C68" s="188"/>
      <c r="D68" s="188"/>
      <c r="E68" s="188"/>
      <c r="F68" s="189"/>
      <c r="G68" s="189"/>
      <c r="H68" s="181"/>
      <c r="I68" s="190"/>
      <c r="J68" s="42"/>
    </row>
    <row r="69" spans="1:10" x14ac:dyDescent="0.25">
      <c r="A69" s="200"/>
      <c r="B69" s="200"/>
      <c r="C69" s="200"/>
      <c r="D69" s="200"/>
      <c r="E69" s="200"/>
      <c r="F69" s="119"/>
      <c r="G69" s="119"/>
      <c r="H69" s="120"/>
      <c r="I69" s="121"/>
      <c r="J69" s="42"/>
    </row>
    <row r="70" spans="1:10" hidden="1" x14ac:dyDescent="0.25">
      <c r="A70" s="191" t="s">
        <v>126</v>
      </c>
      <c r="B70" s="191"/>
      <c r="C70" s="191"/>
      <c r="D70" s="191"/>
      <c r="E70" s="191"/>
      <c r="F70" s="132"/>
      <c r="G70" s="132"/>
      <c r="H70" s="120"/>
      <c r="I70" s="120"/>
      <c r="J70" s="42"/>
    </row>
    <row r="71" spans="1:10" hidden="1" x14ac:dyDescent="0.25">
      <c r="A71" s="201"/>
      <c r="B71" s="202"/>
      <c r="C71" s="202"/>
      <c r="D71" s="202"/>
      <c r="E71" s="202"/>
      <c r="F71" s="125"/>
      <c r="G71" s="195"/>
      <c r="H71" s="124"/>
      <c r="I71" s="126"/>
      <c r="J71" s="42"/>
    </row>
    <row r="72" spans="1:10" hidden="1" x14ac:dyDescent="0.25">
      <c r="A72" s="139" t="s">
        <v>127</v>
      </c>
      <c r="B72" s="140"/>
      <c r="C72" s="140"/>
      <c r="D72" s="140"/>
      <c r="E72" s="140"/>
      <c r="F72" s="203"/>
      <c r="G72" s="204">
        <v>0.7</v>
      </c>
      <c r="H72" s="120"/>
      <c r="I72" s="150"/>
      <c r="J72" s="42"/>
    </row>
    <row r="73" spans="1:10" hidden="1" x14ac:dyDescent="0.25">
      <c r="A73" s="139" t="s">
        <v>128</v>
      </c>
      <c r="B73" s="140"/>
      <c r="C73" s="140"/>
      <c r="D73" s="140"/>
      <c r="E73" s="140"/>
      <c r="F73" s="205"/>
      <c r="G73" s="206">
        <f>1-G72</f>
        <v>0.30000000000000004</v>
      </c>
      <c r="H73" s="207"/>
      <c r="I73" s="134"/>
      <c r="J73" s="39"/>
    </row>
    <row r="74" spans="1:10" ht="15.75" hidden="1" thickBot="1" x14ac:dyDescent="0.3">
      <c r="A74" s="139" t="s">
        <v>129</v>
      </c>
      <c r="B74" s="140"/>
      <c r="C74" s="140"/>
      <c r="D74" s="140"/>
      <c r="E74" s="140"/>
      <c r="F74" s="203"/>
      <c r="G74" s="208">
        <f>SUM(G72:G73)</f>
        <v>1</v>
      </c>
      <c r="H74" s="120"/>
      <c r="I74" s="150"/>
      <c r="J74" s="42"/>
    </row>
    <row r="75" spans="1:10" ht="15.75" hidden="1" thickTop="1" x14ac:dyDescent="0.25">
      <c r="A75" s="187"/>
      <c r="B75" s="188"/>
      <c r="C75" s="188"/>
      <c r="D75" s="188"/>
      <c r="E75" s="188"/>
      <c r="F75" s="209"/>
      <c r="G75" s="210"/>
      <c r="H75" s="181"/>
      <c r="I75" s="190"/>
      <c r="J75" s="42"/>
    </row>
    <row r="76" spans="1:10" hidden="1" x14ac:dyDescent="0.25">
      <c r="A76" s="140"/>
      <c r="B76" s="140"/>
      <c r="C76" s="140"/>
      <c r="D76" s="140"/>
      <c r="E76" s="140"/>
      <c r="F76" s="203"/>
      <c r="G76" s="211"/>
      <c r="H76" s="120"/>
      <c r="I76" s="120"/>
      <c r="J76" s="42"/>
    </row>
    <row r="77" spans="1:10" x14ac:dyDescent="0.25">
      <c r="A77" s="191" t="s">
        <v>130</v>
      </c>
      <c r="B77" s="140"/>
      <c r="C77" s="140"/>
      <c r="D77" s="140"/>
      <c r="E77" s="140"/>
      <c r="F77" s="203"/>
      <c r="G77" s="211"/>
      <c r="H77" s="120"/>
      <c r="I77" s="120"/>
      <c r="J77" s="42"/>
    </row>
    <row r="78" spans="1:10" x14ac:dyDescent="0.25">
      <c r="A78" s="212" t="s">
        <v>120</v>
      </c>
      <c r="B78" s="124"/>
      <c r="C78" s="124"/>
      <c r="D78" s="213"/>
      <c r="E78" s="124"/>
      <c r="F78" s="214">
        <f>G59</f>
        <v>0.1399</v>
      </c>
      <c r="G78" s="214"/>
      <c r="H78" s="124"/>
      <c r="I78" s="126"/>
      <c r="J78" s="42"/>
    </row>
    <row r="79" spans="1:10" x14ac:dyDescent="0.25">
      <c r="A79" s="139" t="s">
        <v>131</v>
      </c>
      <c r="B79" s="120"/>
      <c r="C79" s="120"/>
      <c r="D79" s="140"/>
      <c r="E79" s="120"/>
      <c r="F79" s="206">
        <v>0.7</v>
      </c>
      <c r="G79" s="211"/>
      <c r="H79" s="120"/>
      <c r="I79" s="134" t="s">
        <v>144</v>
      </c>
      <c r="J79" s="42"/>
    </row>
    <row r="80" spans="1:10" x14ac:dyDescent="0.25">
      <c r="A80" s="139" t="s">
        <v>132</v>
      </c>
      <c r="B80" s="120"/>
      <c r="C80" s="120"/>
      <c r="D80" s="140"/>
      <c r="E80" s="120"/>
      <c r="F80" s="211">
        <f>F79*F78</f>
        <v>9.7929999999999989E-2</v>
      </c>
      <c r="G80" s="215">
        <f>F78*F79</f>
        <v>9.7929999999999989E-2</v>
      </c>
      <c r="H80" s="120"/>
      <c r="I80" s="150" t="s">
        <v>133</v>
      </c>
      <c r="J80" s="42"/>
    </row>
    <row r="81" spans="1:10" x14ac:dyDescent="0.25">
      <c r="A81" s="139"/>
      <c r="B81" s="120"/>
      <c r="C81" s="120"/>
      <c r="D81" s="140"/>
      <c r="E81" s="120"/>
      <c r="F81" s="203"/>
      <c r="G81" s="211"/>
      <c r="H81" s="120"/>
      <c r="I81" s="150"/>
      <c r="J81" s="42"/>
    </row>
    <row r="82" spans="1:10" x14ac:dyDescent="0.25">
      <c r="A82" s="139" t="s">
        <v>125</v>
      </c>
      <c r="B82" s="120"/>
      <c r="C82" s="120"/>
      <c r="D82" s="140"/>
      <c r="E82" s="120"/>
      <c r="F82" s="211">
        <f>G67</f>
        <v>4.7879999999999999E-2</v>
      </c>
      <c r="G82" s="211"/>
      <c r="H82" s="120"/>
      <c r="I82" s="150"/>
      <c r="J82" s="42"/>
    </row>
    <row r="83" spans="1:10" x14ac:dyDescent="0.25">
      <c r="A83" s="139" t="s">
        <v>134</v>
      </c>
      <c r="B83" s="120"/>
      <c r="C83" s="120"/>
      <c r="D83" s="140"/>
      <c r="E83" s="120"/>
      <c r="F83" s="206">
        <f>1-F79</f>
        <v>0.30000000000000004</v>
      </c>
      <c r="G83" s="211"/>
      <c r="H83" s="120"/>
      <c r="I83" s="134" t="s">
        <v>145</v>
      </c>
      <c r="J83" s="42"/>
    </row>
    <row r="84" spans="1:10" x14ac:dyDescent="0.25">
      <c r="A84" s="139" t="s">
        <v>135</v>
      </c>
      <c r="B84" s="120"/>
      <c r="C84" s="120"/>
      <c r="D84" s="140"/>
      <c r="E84" s="120"/>
      <c r="F84" s="211">
        <f>F83*F82</f>
        <v>1.4364000000000002E-2</v>
      </c>
      <c r="G84" s="206">
        <f>F83*F82</f>
        <v>1.4364000000000002E-2</v>
      </c>
      <c r="H84" s="120"/>
      <c r="I84" s="150" t="s">
        <v>133</v>
      </c>
      <c r="J84" s="42"/>
    </row>
    <row r="85" spans="1:10" x14ac:dyDescent="0.25">
      <c r="A85" s="187"/>
      <c r="B85" s="188"/>
      <c r="C85" s="188"/>
      <c r="D85" s="188"/>
      <c r="E85" s="188"/>
      <c r="F85" s="209"/>
      <c r="G85" s="210"/>
      <c r="H85" s="181"/>
      <c r="I85" s="190"/>
      <c r="J85" s="42"/>
    </row>
    <row r="86" spans="1:10" x14ac:dyDescent="0.25">
      <c r="A86" s="118"/>
      <c r="B86" s="118"/>
      <c r="C86" s="118"/>
      <c r="D86" s="118"/>
      <c r="E86" s="118"/>
      <c r="F86" s="119"/>
      <c r="G86" s="119"/>
      <c r="H86" s="120"/>
      <c r="I86" s="216"/>
      <c r="J86" s="42"/>
    </row>
    <row r="87" spans="1:10" x14ac:dyDescent="0.25">
      <c r="A87" s="122" t="s">
        <v>136</v>
      </c>
      <c r="B87" s="122"/>
      <c r="C87" s="122"/>
      <c r="D87" s="122"/>
      <c r="E87" s="122"/>
      <c r="F87" s="128"/>
      <c r="G87" s="217">
        <f>ROUND(G80+G84,2)</f>
        <v>0.11</v>
      </c>
      <c r="H87" s="120"/>
      <c r="I87" s="121"/>
      <c r="J87" s="42"/>
    </row>
    <row r="88" spans="1:10" x14ac:dyDescent="0.25">
      <c r="A88" s="188"/>
      <c r="B88" s="188"/>
      <c r="C88" s="188"/>
      <c r="D88" s="188"/>
      <c r="E88" s="188"/>
      <c r="F88" s="218"/>
      <c r="G88" s="218"/>
      <c r="H88" s="218"/>
      <c r="I88" s="218"/>
      <c r="J88" s="109"/>
    </row>
    <row r="89" spans="1:10" x14ac:dyDescent="0.25">
      <c r="A89" s="140" t="s">
        <v>137</v>
      </c>
      <c r="B89" s="140"/>
      <c r="C89" s="140"/>
      <c r="D89" s="140"/>
      <c r="E89" s="140"/>
      <c r="F89" s="219"/>
      <c r="G89" s="219"/>
      <c r="H89" s="120"/>
      <c r="I89" s="121"/>
      <c r="J89" s="42"/>
    </row>
  </sheetData>
  <mergeCells count="3">
    <mergeCell ref="A17:B17"/>
    <mergeCell ref="A28:B28"/>
    <mergeCell ref="A47:B47"/>
  </mergeCells>
  <pageMargins left="0.5" right="0.5" top="0.5" bottom="0.5" header="0.5" footer="0.5"/>
  <pageSetup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workbookViewId="0">
      <selection activeCell="A5" sqref="A5"/>
    </sheetView>
  </sheetViews>
  <sheetFormatPr defaultColWidth="8.85546875" defaultRowHeight="15" x14ac:dyDescent="0.25"/>
  <cols>
    <col min="1" max="1" width="31.42578125" style="443" customWidth="1"/>
    <col min="2" max="2" width="1.140625" style="443" customWidth="1"/>
    <col min="3" max="3" width="8.85546875" style="443"/>
    <col min="4" max="4" width="2.42578125" style="443" bestFit="1" customWidth="1"/>
    <col min="5" max="5" width="2.140625" style="443" customWidth="1"/>
    <col min="6" max="16384" width="8.85546875" style="443"/>
  </cols>
  <sheetData>
    <row r="1" spans="1:15" x14ac:dyDescent="0.25">
      <c r="A1" s="367" t="s">
        <v>310</v>
      </c>
      <c r="B1" s="322"/>
      <c r="C1" s="322"/>
      <c r="D1" s="322"/>
      <c r="E1" s="322"/>
      <c r="F1" s="322"/>
      <c r="G1" s="322"/>
      <c r="H1" s="322"/>
      <c r="I1" s="322"/>
      <c r="J1" s="322"/>
      <c r="K1" s="322"/>
      <c r="L1" s="322"/>
      <c r="M1" s="322"/>
      <c r="N1" s="322"/>
      <c r="O1" s="322"/>
    </row>
    <row r="2" spans="1:15" x14ac:dyDescent="0.25">
      <c r="A2" s="367" t="s">
        <v>324</v>
      </c>
      <c r="B2" s="322"/>
      <c r="C2" s="322"/>
      <c r="D2" s="322"/>
      <c r="E2" s="322"/>
      <c r="F2" s="322"/>
      <c r="G2" s="322"/>
      <c r="H2" s="322"/>
      <c r="I2" s="322"/>
      <c r="J2" s="322"/>
      <c r="K2" s="322"/>
      <c r="L2" s="322"/>
      <c r="M2" s="322"/>
      <c r="N2" s="322"/>
      <c r="O2" s="322"/>
    </row>
    <row r="3" spans="1:15" x14ac:dyDescent="0.25">
      <c r="A3" s="368" t="s">
        <v>223</v>
      </c>
      <c r="B3" s="323"/>
      <c r="C3" s="323"/>
      <c r="D3" s="322"/>
      <c r="E3" s="322"/>
      <c r="F3" s="322"/>
      <c r="G3" s="322"/>
      <c r="H3" s="322"/>
      <c r="I3" s="322"/>
      <c r="J3" s="322"/>
      <c r="K3" s="322"/>
      <c r="L3" s="322"/>
      <c r="M3" s="322"/>
      <c r="N3" s="322"/>
      <c r="O3" s="322"/>
    </row>
    <row r="4" spans="1:15" x14ac:dyDescent="0.25">
      <c r="A4" s="367" t="s">
        <v>349</v>
      </c>
      <c r="B4" s="322"/>
      <c r="C4" s="322"/>
      <c r="D4" s="322"/>
      <c r="E4" s="322"/>
      <c r="F4" s="322"/>
      <c r="G4" s="322"/>
      <c r="H4" s="322"/>
      <c r="I4" s="322"/>
      <c r="J4" s="322"/>
      <c r="K4" s="322"/>
      <c r="L4" s="322"/>
      <c r="M4" s="322"/>
      <c r="N4" s="322"/>
      <c r="O4" s="322"/>
    </row>
    <row r="5" spans="1:15" ht="15.75" thickBot="1" x14ac:dyDescent="0.3">
      <c r="A5" s="369" t="s">
        <v>20</v>
      </c>
      <c r="B5" s="325"/>
      <c r="C5" s="325"/>
      <c r="D5" s="326"/>
      <c r="E5" s="326"/>
      <c r="F5" s="326"/>
      <c r="G5" s="326"/>
      <c r="H5" s="326"/>
      <c r="I5" s="326"/>
      <c r="J5" s="326"/>
      <c r="K5" s="326"/>
      <c r="L5" s="326"/>
      <c r="M5" s="326"/>
      <c r="N5" s="326"/>
      <c r="O5" s="326"/>
    </row>
    <row r="6" spans="1:15" x14ac:dyDescent="0.25">
      <c r="A6" s="324"/>
      <c r="B6" s="324"/>
      <c r="C6" s="324"/>
      <c r="D6" s="322"/>
      <c r="E6" s="322"/>
      <c r="F6" s="322"/>
      <c r="G6" s="322"/>
      <c r="H6" s="322"/>
      <c r="I6" s="322"/>
      <c r="J6" s="322"/>
      <c r="K6" s="322"/>
      <c r="L6" s="322"/>
      <c r="M6" s="281"/>
      <c r="N6" s="281"/>
      <c r="O6" s="281"/>
    </row>
    <row r="7" spans="1:15" x14ac:dyDescent="0.25">
      <c r="A7" s="281"/>
      <c r="B7" s="281"/>
      <c r="C7" s="281"/>
      <c r="D7" s="281"/>
      <c r="E7" s="281"/>
      <c r="F7" s="327" t="s">
        <v>201</v>
      </c>
      <c r="G7" s="327"/>
      <c r="H7" s="327"/>
      <c r="I7" s="327"/>
      <c r="J7" s="327"/>
      <c r="K7" s="327"/>
      <c r="L7" s="327"/>
      <c r="M7" s="327"/>
      <c r="N7" s="327"/>
      <c r="O7" s="327"/>
    </row>
    <row r="8" spans="1:15" x14ac:dyDescent="0.25">
      <c r="A8" s="281"/>
      <c r="B8" s="281"/>
      <c r="C8" s="281"/>
      <c r="D8" s="281"/>
      <c r="E8" s="281"/>
      <c r="F8" s="371" t="s">
        <v>225</v>
      </c>
      <c r="G8" s="328">
        <f>F8+365</f>
        <v>41273</v>
      </c>
      <c r="H8" s="328">
        <f>G8+365</f>
        <v>41638</v>
      </c>
      <c r="I8" s="328">
        <f t="shared" ref="I8:O8" si="0">H8+365</f>
        <v>42003</v>
      </c>
      <c r="J8" s="328">
        <f>I8+366</f>
        <v>42369</v>
      </c>
      <c r="K8" s="329">
        <f t="shared" si="0"/>
        <v>42734</v>
      </c>
      <c r="L8" s="329">
        <f>K8+365</f>
        <v>43099</v>
      </c>
      <c r="M8" s="329">
        <f t="shared" si="0"/>
        <v>43464</v>
      </c>
      <c r="N8" s="329">
        <f>M8+366</f>
        <v>43830</v>
      </c>
      <c r="O8" s="329">
        <f t="shared" si="0"/>
        <v>44195</v>
      </c>
    </row>
    <row r="9" spans="1:15" x14ac:dyDescent="0.25">
      <c r="A9" s="370" t="s">
        <v>224</v>
      </c>
      <c r="B9" s="370"/>
      <c r="C9" s="370"/>
      <c r="D9" s="284" t="s">
        <v>300</v>
      </c>
      <c r="E9" s="269"/>
      <c r="F9" s="284" t="s">
        <v>8</v>
      </c>
      <c r="G9" s="284" t="s">
        <v>8</v>
      </c>
      <c r="H9" s="284" t="s">
        <v>8</v>
      </c>
      <c r="I9" s="284" t="s">
        <v>8</v>
      </c>
      <c r="J9" s="284" t="s">
        <v>8</v>
      </c>
      <c r="K9" s="330" t="s">
        <v>8</v>
      </c>
      <c r="L9" s="330" t="s">
        <v>8</v>
      </c>
      <c r="M9" s="330" t="s">
        <v>8</v>
      </c>
      <c r="N9" s="330" t="s">
        <v>8</v>
      </c>
      <c r="O9" s="330" t="s">
        <v>8</v>
      </c>
    </row>
    <row r="10" spans="1:15" x14ac:dyDescent="0.25">
      <c r="A10" s="281"/>
      <c r="B10" s="281"/>
      <c r="C10" s="281"/>
      <c r="D10" s="281"/>
      <c r="E10" s="281"/>
      <c r="F10" s="281"/>
      <c r="G10" s="281"/>
      <c r="H10" s="281"/>
      <c r="I10" s="281"/>
      <c r="J10" s="281"/>
      <c r="K10" s="331"/>
      <c r="L10" s="331"/>
      <c r="M10" s="331"/>
      <c r="N10" s="331"/>
      <c r="O10" s="331"/>
    </row>
    <row r="11" spans="1:15" x14ac:dyDescent="0.25">
      <c r="A11" s="281" t="s">
        <v>325</v>
      </c>
      <c r="B11" s="281"/>
      <c r="C11" s="281"/>
      <c r="D11" s="332"/>
      <c r="E11" s="332"/>
      <c r="F11" s="333">
        <v>4643231.9021696374</v>
      </c>
      <c r="G11" s="333">
        <v>4450216.5110831391</v>
      </c>
      <c r="H11" s="333">
        <v>4184750.2216661158</v>
      </c>
      <c r="I11" s="333">
        <v>3880111.508360676</v>
      </c>
      <c r="J11" s="333">
        <v>3548858.4088044465</v>
      </c>
      <c r="K11" s="334">
        <f>J11*(1+K12)</f>
        <v>3548858.4088044465</v>
      </c>
      <c r="L11" s="334">
        <f>K11*(1+L12)</f>
        <v>3548858.4088044465</v>
      </c>
      <c r="M11" s="334">
        <f>L11*(1+M12)</f>
        <v>3548858.4088044465</v>
      </c>
      <c r="N11" s="334">
        <f>M11*(1+N12)</f>
        <v>3548858.4088044465</v>
      </c>
      <c r="O11" s="334">
        <f>N11*(1+O12)</f>
        <v>3548858.4088044465</v>
      </c>
    </row>
    <row r="12" spans="1:15" x14ac:dyDescent="0.25">
      <c r="A12" s="331" t="s">
        <v>202</v>
      </c>
      <c r="B12" s="281"/>
      <c r="C12" s="281"/>
      <c r="D12" s="332"/>
      <c r="E12" s="332"/>
      <c r="F12" s="414">
        <v>-1.2065902915931348E-2</v>
      </c>
      <c r="G12" s="414">
        <f>G11/F11-1</f>
        <v>-4.1569190415905788E-2</v>
      </c>
      <c r="H12" s="414">
        <f>H11/G11-1</f>
        <v>-5.9652443595921034E-2</v>
      </c>
      <c r="I12" s="414">
        <f>I11/H11-1</f>
        <v>-7.2797346835231425E-2</v>
      </c>
      <c r="J12" s="414">
        <f>J11/I11-1</f>
        <v>-8.5372056664469897E-2</v>
      </c>
      <c r="K12" s="335">
        <v>0</v>
      </c>
      <c r="L12" s="335">
        <f>K12</f>
        <v>0</v>
      </c>
      <c r="M12" s="335">
        <f>L12</f>
        <v>0</v>
      </c>
      <c r="N12" s="335">
        <f>M12</f>
        <v>0</v>
      </c>
      <c r="O12" s="335">
        <f>N12</f>
        <v>0</v>
      </c>
    </row>
    <row r="13" spans="1:15" ht="9.4" customHeight="1" x14ac:dyDescent="0.25">
      <c r="A13" s="281"/>
      <c r="B13" s="281"/>
      <c r="C13" s="281"/>
      <c r="D13" s="332"/>
      <c r="E13" s="332"/>
      <c r="F13" s="281"/>
      <c r="G13" s="281"/>
      <c r="H13" s="281"/>
      <c r="I13" s="281"/>
      <c r="J13" s="281"/>
      <c r="K13" s="331"/>
      <c r="L13" s="331"/>
      <c r="M13" s="331"/>
      <c r="N13" s="331"/>
      <c r="O13" s="331"/>
    </row>
    <row r="14" spans="1:15" hidden="1" x14ac:dyDescent="0.25">
      <c r="A14" s="335" t="s">
        <v>203</v>
      </c>
      <c r="B14" s="335"/>
      <c r="C14" s="335"/>
      <c r="D14" s="331"/>
      <c r="E14" s="331"/>
      <c r="F14" s="336">
        <f>100%-$C$15</f>
        <v>0.77</v>
      </c>
      <c r="G14" s="336">
        <f>F14-$C$15</f>
        <v>0.54</v>
      </c>
      <c r="H14" s="336">
        <f>G14-$C$15</f>
        <v>0.31000000000000005</v>
      </c>
      <c r="I14" s="336">
        <f>H14-$C$15</f>
        <v>8.0000000000000043E-2</v>
      </c>
      <c r="J14" s="336">
        <v>0</v>
      </c>
      <c r="K14" s="336">
        <v>0</v>
      </c>
      <c r="L14" s="336">
        <v>0</v>
      </c>
      <c r="M14" s="336">
        <v>0</v>
      </c>
      <c r="N14" s="336">
        <v>0</v>
      </c>
      <c r="O14" s="336">
        <v>0</v>
      </c>
    </row>
    <row r="15" spans="1:15" x14ac:dyDescent="0.25">
      <c r="A15" s="331" t="s">
        <v>226</v>
      </c>
      <c r="B15" s="331"/>
      <c r="C15" s="337">
        <v>0.23</v>
      </c>
      <c r="D15" s="332" t="s">
        <v>43</v>
      </c>
      <c r="E15" s="332"/>
      <c r="F15" s="338"/>
      <c r="G15" s="281"/>
      <c r="H15" s="281"/>
      <c r="I15" s="281"/>
      <c r="J15" s="281"/>
      <c r="K15" s="331"/>
      <c r="L15" s="331"/>
      <c r="M15" s="331"/>
      <c r="N15" s="331"/>
      <c r="O15" s="331"/>
    </row>
    <row r="16" spans="1:15" ht="9.4" customHeight="1" x14ac:dyDescent="0.25">
      <c r="A16" s="331"/>
      <c r="B16" s="331"/>
      <c r="C16" s="335"/>
      <c r="D16" s="332"/>
      <c r="E16" s="332"/>
      <c r="F16" s="281"/>
      <c r="G16" s="333"/>
      <c r="H16" s="281"/>
      <c r="I16" s="281"/>
      <c r="J16" s="281"/>
      <c r="K16" s="331"/>
      <c r="L16" s="331"/>
      <c r="M16" s="331"/>
      <c r="N16" s="331"/>
      <c r="O16" s="331"/>
    </row>
    <row r="17" spans="1:15" x14ac:dyDescent="0.25">
      <c r="A17" s="281" t="s">
        <v>227</v>
      </c>
      <c r="B17" s="281"/>
      <c r="C17" s="281"/>
      <c r="D17" s="332"/>
      <c r="E17" s="332"/>
      <c r="F17" s="333">
        <f>F14*F11</f>
        <v>3575288.564670621</v>
      </c>
      <c r="G17" s="333">
        <f t="shared" ref="G17:O17" si="1">F17*(1+G18)</f>
        <v>2604350.3436597749</v>
      </c>
      <c r="H17" s="333">
        <f t="shared" si="1"/>
        <v>1849993.9026388444</v>
      </c>
      <c r="I17" s="333">
        <f t="shared" si="1"/>
        <v>1289820.657258447</v>
      </c>
      <c r="J17" s="333">
        <f t="shared" si="1"/>
        <v>883047.26385053224</v>
      </c>
      <c r="K17" s="334">
        <f t="shared" si="1"/>
        <v>679946.39316490979</v>
      </c>
      <c r="L17" s="334">
        <f t="shared" si="1"/>
        <v>523558.72273698053</v>
      </c>
      <c r="M17" s="334">
        <f t="shared" si="1"/>
        <v>403140.21650747501</v>
      </c>
      <c r="N17" s="334">
        <f t="shared" si="1"/>
        <v>310417.96671075578</v>
      </c>
      <c r="O17" s="334">
        <f t="shared" si="1"/>
        <v>239021.83436728196</v>
      </c>
    </row>
    <row r="18" spans="1:15" x14ac:dyDescent="0.25">
      <c r="A18" s="331" t="s">
        <v>202</v>
      </c>
      <c r="B18" s="339"/>
      <c r="C18" s="339"/>
      <c r="D18" s="340" t="s">
        <v>46</v>
      </c>
      <c r="E18" s="340"/>
      <c r="F18" s="444" t="s">
        <v>176</v>
      </c>
      <c r="G18" s="335">
        <f>-$C$15+G12</f>
        <v>-0.27156919041590577</v>
      </c>
      <c r="H18" s="335">
        <f>-$C$15+H12</f>
        <v>-0.28965244359592102</v>
      </c>
      <c r="I18" s="335">
        <f>-$C$15+I12</f>
        <v>-0.30279734683523141</v>
      </c>
      <c r="J18" s="335">
        <f>-$C$15+J12</f>
        <v>-0.31537205666446988</v>
      </c>
      <c r="K18" s="335">
        <f>-$C$15+$K$12</f>
        <v>-0.23</v>
      </c>
      <c r="L18" s="335">
        <f>K18</f>
        <v>-0.23</v>
      </c>
      <c r="M18" s="335">
        <f t="shared" ref="M18:O18" si="2">L18</f>
        <v>-0.23</v>
      </c>
      <c r="N18" s="335">
        <f t="shared" si="2"/>
        <v>-0.23</v>
      </c>
      <c r="O18" s="335">
        <f t="shared" si="2"/>
        <v>-0.23</v>
      </c>
    </row>
    <row r="19" spans="1:15" ht="9.4" customHeight="1" x14ac:dyDescent="0.25">
      <c r="A19" s="341"/>
      <c r="B19" s="341"/>
      <c r="C19" s="341"/>
      <c r="D19" s="332"/>
      <c r="E19" s="332"/>
      <c r="F19" s="281"/>
      <c r="G19" s="342"/>
      <c r="H19" s="342"/>
      <c r="I19" s="342"/>
      <c r="J19" s="342"/>
      <c r="K19" s="343"/>
      <c r="L19" s="331"/>
      <c r="M19" s="331"/>
      <c r="N19" s="331"/>
      <c r="O19" s="331"/>
    </row>
    <row r="20" spans="1:15" x14ac:dyDescent="0.25">
      <c r="A20" s="344" t="s">
        <v>204</v>
      </c>
      <c r="B20" s="344"/>
      <c r="C20" s="341"/>
      <c r="D20" s="332"/>
      <c r="E20" s="332"/>
      <c r="F20" s="333">
        <f t="shared" ref="F20:O20" si="3">F21*F17</f>
        <v>1573126.9684550732</v>
      </c>
      <c r="G20" s="333">
        <f t="shared" si="3"/>
        <v>1145914.1512103009</v>
      </c>
      <c r="H20" s="333">
        <f t="shared" si="3"/>
        <v>813997.3171610916</v>
      </c>
      <c r="I20" s="333">
        <f t="shared" si="3"/>
        <v>567521.08919371665</v>
      </c>
      <c r="J20" s="333">
        <f t="shared" si="3"/>
        <v>388540.79609423416</v>
      </c>
      <c r="K20" s="334">
        <f t="shared" si="3"/>
        <v>299176.4129925603</v>
      </c>
      <c r="L20" s="334">
        <f t="shared" si="3"/>
        <v>230365.83800427144</v>
      </c>
      <c r="M20" s="334">
        <f t="shared" si="3"/>
        <v>177381.695263289</v>
      </c>
      <c r="N20" s="334">
        <f t="shared" si="3"/>
        <v>136583.90535273254</v>
      </c>
      <c r="O20" s="334">
        <f t="shared" si="3"/>
        <v>105169.60712160406</v>
      </c>
    </row>
    <row r="21" spans="1:15" x14ac:dyDescent="0.25">
      <c r="A21" s="344" t="s">
        <v>205</v>
      </c>
      <c r="B21" s="344"/>
      <c r="C21" s="341"/>
      <c r="D21" s="332" t="s">
        <v>54</v>
      </c>
      <c r="E21" s="332"/>
      <c r="F21" s="445">
        <v>0.44</v>
      </c>
      <c r="G21" s="445">
        <v>0.44</v>
      </c>
      <c r="H21" s="445">
        <v>0.44</v>
      </c>
      <c r="I21" s="445">
        <v>0.44</v>
      </c>
      <c r="J21" s="445">
        <v>0.44</v>
      </c>
      <c r="K21" s="433">
        <f>J21</f>
        <v>0.44</v>
      </c>
      <c r="L21" s="433">
        <f>K21</f>
        <v>0.44</v>
      </c>
      <c r="M21" s="433">
        <f>L21</f>
        <v>0.44</v>
      </c>
      <c r="N21" s="433">
        <f>M21</f>
        <v>0.44</v>
      </c>
      <c r="O21" s="433">
        <f>N21</f>
        <v>0.44</v>
      </c>
    </row>
    <row r="22" spans="1:15" ht="9.4" customHeight="1" x14ac:dyDescent="0.25">
      <c r="A22" s="341"/>
      <c r="B22" s="341"/>
      <c r="C22" s="341"/>
      <c r="D22" s="332"/>
      <c r="E22" s="332"/>
      <c r="F22" s="414"/>
      <c r="G22" s="414"/>
      <c r="H22" s="414"/>
      <c r="I22" s="414"/>
      <c r="J22" s="414"/>
      <c r="K22" s="446"/>
      <c r="L22" s="331"/>
      <c r="M22" s="331"/>
      <c r="N22" s="331"/>
      <c r="O22" s="331"/>
    </row>
    <row r="23" spans="1:15" x14ac:dyDescent="0.25">
      <c r="A23" s="341" t="s">
        <v>206</v>
      </c>
      <c r="B23" s="341"/>
      <c r="C23" s="341"/>
      <c r="D23" s="332"/>
      <c r="E23" s="332"/>
      <c r="F23" s="333">
        <f t="shared" ref="F23:O23" si="4">F24*F17</f>
        <v>793017.92735591356</v>
      </c>
      <c r="G23" s="333">
        <f t="shared" si="4"/>
        <v>552967.24615612091</v>
      </c>
      <c r="H23" s="333">
        <f t="shared" si="4"/>
        <v>375422.5330797467</v>
      </c>
      <c r="I23" s="333">
        <f t="shared" si="4"/>
        <v>248353.67251731543</v>
      </c>
      <c r="J23" s="333">
        <f t="shared" si="4"/>
        <v>160262.69815536018</v>
      </c>
      <c r="K23" s="334">
        <f t="shared" si="4"/>
        <v>123402.27757962733</v>
      </c>
      <c r="L23" s="334">
        <f t="shared" si="4"/>
        <v>95019.75373631304</v>
      </c>
      <c r="M23" s="334">
        <f t="shared" si="4"/>
        <v>73165.21037696104</v>
      </c>
      <c r="N23" s="334">
        <f t="shared" si="4"/>
        <v>56337.211990260002</v>
      </c>
      <c r="O23" s="334">
        <f t="shared" si="4"/>
        <v>43379.653232500204</v>
      </c>
    </row>
    <row r="24" spans="1:15" x14ac:dyDescent="0.25">
      <c r="A24" s="281" t="s">
        <v>207</v>
      </c>
      <c r="B24" s="281"/>
      <c r="C24" s="341"/>
      <c r="D24" s="332" t="s">
        <v>208</v>
      </c>
      <c r="E24" s="332"/>
      <c r="F24" s="447">
        <v>0.22180529291877496</v>
      </c>
      <c r="G24" s="447">
        <v>0.21232444686342053</v>
      </c>
      <c r="H24" s="447">
        <v>0.20293176779893238</v>
      </c>
      <c r="I24" s="447">
        <v>0.19254899595514208</v>
      </c>
      <c r="J24" s="447">
        <v>0.18148824498536334</v>
      </c>
      <c r="K24" s="448">
        <f>J24</f>
        <v>0.18148824498536334</v>
      </c>
      <c r="L24" s="448">
        <f>K24</f>
        <v>0.18148824498536334</v>
      </c>
      <c r="M24" s="448">
        <f>L24</f>
        <v>0.18148824498536334</v>
      </c>
      <c r="N24" s="448">
        <f>M24</f>
        <v>0.18148824498536334</v>
      </c>
      <c r="O24" s="448">
        <f>N24</f>
        <v>0.18148824498536334</v>
      </c>
    </row>
    <row r="25" spans="1:15" ht="9.4" customHeight="1" x14ac:dyDescent="0.25">
      <c r="A25" s="341"/>
      <c r="B25" s="341"/>
      <c r="C25" s="341"/>
      <c r="D25" s="332"/>
      <c r="E25" s="332"/>
      <c r="F25" s="449"/>
      <c r="G25" s="449"/>
      <c r="H25" s="449"/>
      <c r="I25" s="449"/>
      <c r="J25" s="449"/>
      <c r="K25" s="446"/>
      <c r="L25" s="331"/>
      <c r="M25" s="331"/>
      <c r="N25" s="331"/>
      <c r="O25" s="331"/>
    </row>
    <row r="26" spans="1:15" x14ac:dyDescent="0.25">
      <c r="A26" s="344" t="s">
        <v>209</v>
      </c>
      <c r="B26" s="344"/>
      <c r="C26" s="341"/>
      <c r="D26" s="332"/>
      <c r="E26" s="332"/>
      <c r="F26" s="333">
        <f t="shared" ref="F26:K26" si="5">F20-F23</f>
        <v>780109.04109915963</v>
      </c>
      <c r="G26" s="333">
        <f t="shared" si="5"/>
        <v>592946.90505417995</v>
      </c>
      <c r="H26" s="333">
        <f t="shared" si="5"/>
        <v>438574.7840813449</v>
      </c>
      <c r="I26" s="333">
        <f t="shared" si="5"/>
        <v>319167.41667640122</v>
      </c>
      <c r="J26" s="333">
        <f t="shared" si="5"/>
        <v>228278.09793887398</v>
      </c>
      <c r="K26" s="334">
        <f t="shared" si="5"/>
        <v>175774.13541293296</v>
      </c>
      <c r="L26" s="334">
        <f>L20-L23</f>
        <v>135346.08426795842</v>
      </c>
      <c r="M26" s="334">
        <f>M20-M23</f>
        <v>104216.48488632796</v>
      </c>
      <c r="N26" s="334">
        <f>N20-N23</f>
        <v>80246.69336247255</v>
      </c>
      <c r="O26" s="334">
        <f>O20-O23</f>
        <v>61789.953889103854</v>
      </c>
    </row>
    <row r="27" spans="1:15" x14ac:dyDescent="0.25">
      <c r="A27" s="344" t="s">
        <v>210</v>
      </c>
      <c r="B27" s="344"/>
      <c r="C27" s="341"/>
      <c r="D27" s="332"/>
      <c r="E27" s="332"/>
      <c r="F27" s="414">
        <f t="shared" ref="F27:K27" si="6">F26/F17</f>
        <v>0.21819470708122504</v>
      </c>
      <c r="G27" s="414">
        <f t="shared" si="6"/>
        <v>0.22767555313657942</v>
      </c>
      <c r="H27" s="414">
        <f t="shared" si="6"/>
        <v>0.23706823220106765</v>
      </c>
      <c r="I27" s="414">
        <f t="shared" si="6"/>
        <v>0.24745100404485787</v>
      </c>
      <c r="J27" s="414">
        <f t="shared" si="6"/>
        <v>0.25851175501463663</v>
      </c>
      <c r="K27" s="335">
        <f t="shared" si="6"/>
        <v>0.25851175501463663</v>
      </c>
      <c r="L27" s="335">
        <f>L26/L17</f>
        <v>0.25851175501463669</v>
      </c>
      <c r="M27" s="335">
        <f>M26/M17</f>
        <v>0.25851175501463663</v>
      </c>
      <c r="N27" s="335">
        <f>N26/N17</f>
        <v>0.25851175501463669</v>
      </c>
      <c r="O27" s="335">
        <f>O26/O17</f>
        <v>0.25851175501463663</v>
      </c>
    </row>
    <row r="28" spans="1:15" ht="9.4" customHeight="1" x14ac:dyDescent="0.25">
      <c r="A28" s="344"/>
      <c r="B28" s="344"/>
      <c r="C28" s="341"/>
      <c r="D28" s="332"/>
      <c r="E28" s="332"/>
      <c r="F28" s="449"/>
      <c r="G28" s="449"/>
      <c r="H28" s="449"/>
      <c r="I28" s="449"/>
      <c r="J28" s="449"/>
      <c r="K28" s="446"/>
      <c r="L28" s="331"/>
      <c r="M28" s="331"/>
      <c r="N28" s="331"/>
      <c r="O28" s="331"/>
    </row>
    <row r="29" spans="1:15" ht="16.5" hidden="1" x14ac:dyDescent="0.35">
      <c r="A29" s="345" t="s">
        <v>211</v>
      </c>
      <c r="B29" s="345"/>
      <c r="C29" s="346"/>
      <c r="D29" s="347"/>
      <c r="E29" s="347"/>
      <c r="F29" s="348">
        <v>0</v>
      </c>
      <c r="G29" s="348">
        <v>0</v>
      </c>
      <c r="H29" s="348">
        <v>0</v>
      </c>
      <c r="I29" s="348">
        <v>0</v>
      </c>
      <c r="J29" s="348">
        <v>0</v>
      </c>
      <c r="K29" s="348">
        <v>0</v>
      </c>
      <c r="L29" s="348">
        <v>0</v>
      </c>
      <c r="M29" s="348">
        <v>0</v>
      </c>
      <c r="N29" s="348">
        <v>0</v>
      </c>
      <c r="O29" s="348">
        <v>0</v>
      </c>
    </row>
    <row r="30" spans="1:15" hidden="1" x14ac:dyDescent="0.25">
      <c r="A30" s="349" t="s">
        <v>212</v>
      </c>
      <c r="B30" s="349"/>
      <c r="C30" s="346"/>
      <c r="D30" s="347"/>
      <c r="E30" s="347"/>
      <c r="F30" s="350">
        <f t="shared" ref="F30:K30" si="7">F26+F29</f>
        <v>780109.04109915963</v>
      </c>
      <c r="G30" s="350">
        <f t="shared" si="7"/>
        <v>592946.90505417995</v>
      </c>
      <c r="H30" s="350">
        <f t="shared" si="7"/>
        <v>438574.7840813449</v>
      </c>
      <c r="I30" s="350">
        <f t="shared" si="7"/>
        <v>319167.41667640122</v>
      </c>
      <c r="J30" s="350">
        <f t="shared" si="7"/>
        <v>228278.09793887398</v>
      </c>
      <c r="K30" s="350">
        <f t="shared" si="7"/>
        <v>175774.13541293296</v>
      </c>
      <c r="L30" s="350">
        <f>L26+L29</f>
        <v>135346.08426795842</v>
      </c>
      <c r="M30" s="350">
        <f>M26+M29</f>
        <v>104216.48488632796</v>
      </c>
      <c r="N30" s="350">
        <f>N26+N29</f>
        <v>80246.69336247255</v>
      </c>
      <c r="O30" s="350">
        <f>O26+O29</f>
        <v>61789.953889103854</v>
      </c>
    </row>
    <row r="31" spans="1:15" hidden="1" x14ac:dyDescent="0.25">
      <c r="A31" s="341"/>
      <c r="B31" s="341"/>
      <c r="C31" s="341"/>
      <c r="D31" s="332"/>
      <c r="E31" s="332"/>
      <c r="F31" s="281"/>
      <c r="G31" s="281"/>
      <c r="H31" s="281"/>
      <c r="I31" s="281"/>
      <c r="J31" s="281"/>
      <c r="K31" s="331"/>
      <c r="L31" s="331"/>
      <c r="M31" s="331"/>
      <c r="N31" s="331"/>
      <c r="O31" s="331"/>
    </row>
    <row r="32" spans="1:15" ht="16.5" x14ac:dyDescent="0.35">
      <c r="A32" s="341" t="s">
        <v>228</v>
      </c>
      <c r="B32" s="341"/>
      <c r="C32" s="341"/>
      <c r="D32" s="332"/>
      <c r="E32" s="332"/>
      <c r="F32" s="351">
        <v>288640</v>
      </c>
      <c r="G32" s="351">
        <v>219390</v>
      </c>
      <c r="H32" s="351">
        <v>162273</v>
      </c>
      <c r="I32" s="351">
        <v>118092</v>
      </c>
      <c r="J32" s="351">
        <v>84463</v>
      </c>
      <c r="K32" s="352">
        <v>65036</v>
      </c>
      <c r="L32" s="352">
        <v>50078</v>
      </c>
      <c r="M32" s="352">
        <v>38560</v>
      </c>
      <c r="N32" s="352">
        <v>29691</v>
      </c>
      <c r="O32" s="352">
        <v>22862</v>
      </c>
    </row>
    <row r="33" spans="1:15" x14ac:dyDescent="0.25">
      <c r="A33" s="344" t="s">
        <v>213</v>
      </c>
      <c r="B33" s="344"/>
      <c r="C33" s="341"/>
      <c r="D33" s="332"/>
      <c r="E33" s="332"/>
      <c r="F33" s="353">
        <f t="shared" ref="F33:K33" si="8">F30-F32</f>
        <v>491469.04109915963</v>
      </c>
      <c r="G33" s="353">
        <v>373557</v>
      </c>
      <c r="H33" s="353">
        <f t="shared" si="8"/>
        <v>276301.7840813449</v>
      </c>
      <c r="I33" s="353">
        <f t="shared" si="8"/>
        <v>201075.41667640122</v>
      </c>
      <c r="J33" s="353">
        <f t="shared" si="8"/>
        <v>143815.09793887398</v>
      </c>
      <c r="K33" s="354">
        <f t="shared" si="8"/>
        <v>110738.13541293296</v>
      </c>
      <c r="L33" s="354">
        <f>L30-L32</f>
        <v>85268.084267958417</v>
      </c>
      <c r="M33" s="354">
        <f>M30-M32</f>
        <v>65656.484886327962</v>
      </c>
      <c r="N33" s="354">
        <f>N30-N32</f>
        <v>50555.69336247255</v>
      </c>
      <c r="O33" s="354">
        <f>O30-O32</f>
        <v>38927.953889103854</v>
      </c>
    </row>
    <row r="34" spans="1:15" x14ac:dyDescent="0.25">
      <c r="A34" s="344" t="s">
        <v>214</v>
      </c>
      <c r="B34" s="344"/>
      <c r="C34" s="341"/>
      <c r="D34" s="332"/>
      <c r="E34" s="332"/>
      <c r="F34" s="414">
        <f>F33/F17</f>
        <v>0.13746276201468985</v>
      </c>
      <c r="G34" s="414">
        <v>0.14299999999999999</v>
      </c>
      <c r="H34" s="414">
        <f t="shared" ref="H34:O34" si="9">H33/H17</f>
        <v>0.14935280796721875</v>
      </c>
      <c r="I34" s="414">
        <f t="shared" si="9"/>
        <v>0.15589408926338111</v>
      </c>
      <c r="J34" s="414">
        <f t="shared" si="9"/>
        <v>0.1628622881540536</v>
      </c>
      <c r="K34" s="414">
        <f t="shared" si="9"/>
        <v>0.16286303821318343</v>
      </c>
      <c r="L34" s="414">
        <f t="shared" si="9"/>
        <v>0.16286250341166492</v>
      </c>
      <c r="M34" s="414">
        <f t="shared" si="9"/>
        <v>0.16286265224325633</v>
      </c>
      <c r="N34" s="414">
        <f t="shared" si="9"/>
        <v>0.16286329653586004</v>
      </c>
      <c r="O34" s="414">
        <f t="shared" si="9"/>
        <v>0.16286358939613441</v>
      </c>
    </row>
    <row r="35" spans="1:15" ht="9.4" customHeight="1" x14ac:dyDescent="0.25">
      <c r="A35" s="344"/>
      <c r="B35" s="344"/>
      <c r="C35" s="341"/>
      <c r="D35" s="332"/>
      <c r="E35" s="332"/>
      <c r="F35" s="414"/>
      <c r="G35" s="414"/>
      <c r="H35" s="414"/>
      <c r="I35" s="414"/>
      <c r="J35" s="414"/>
      <c r="K35" s="414"/>
      <c r="L35" s="414"/>
      <c r="M35" s="414"/>
      <c r="N35" s="414"/>
      <c r="O35" s="414"/>
    </row>
    <row r="36" spans="1:15" x14ac:dyDescent="0.25">
      <c r="A36" s="341" t="s">
        <v>215</v>
      </c>
      <c r="B36" s="344"/>
      <c r="C36" s="341"/>
      <c r="D36" s="332"/>
      <c r="E36" s="332"/>
      <c r="F36" s="333">
        <f>F23</f>
        <v>793017.92735591356</v>
      </c>
      <c r="G36" s="333">
        <f t="shared" ref="G36:O36" si="10">G23</f>
        <v>552967.24615612091</v>
      </c>
      <c r="H36" s="333">
        <f t="shared" si="10"/>
        <v>375422.5330797467</v>
      </c>
      <c r="I36" s="333">
        <f t="shared" si="10"/>
        <v>248353.67251731543</v>
      </c>
      <c r="J36" s="333">
        <f t="shared" si="10"/>
        <v>160262.69815536018</v>
      </c>
      <c r="K36" s="333">
        <f t="shared" si="10"/>
        <v>123402.27757962733</v>
      </c>
      <c r="L36" s="333">
        <f t="shared" si="10"/>
        <v>95019.75373631304</v>
      </c>
      <c r="M36" s="333">
        <f t="shared" si="10"/>
        <v>73165.21037696104</v>
      </c>
      <c r="N36" s="333">
        <f t="shared" si="10"/>
        <v>56337.211990260002</v>
      </c>
      <c r="O36" s="333">
        <f t="shared" si="10"/>
        <v>43379.653232500204</v>
      </c>
    </row>
    <row r="37" spans="1:15" ht="9.4" customHeight="1" x14ac:dyDescent="0.25">
      <c r="A37" s="341"/>
      <c r="B37" s="341"/>
      <c r="C37" s="341"/>
      <c r="D37" s="332"/>
      <c r="E37" s="332"/>
      <c r="F37" s="281"/>
      <c r="G37" s="281"/>
      <c r="H37" s="281"/>
      <c r="I37" s="281"/>
      <c r="J37" s="281"/>
      <c r="K37" s="331"/>
      <c r="L37" s="331"/>
      <c r="M37" s="331"/>
      <c r="N37" s="331"/>
      <c r="O37" s="331"/>
    </row>
    <row r="38" spans="1:15" x14ac:dyDescent="0.25">
      <c r="A38" s="281" t="s">
        <v>216</v>
      </c>
      <c r="B38" s="281"/>
      <c r="C38" s="339"/>
      <c r="D38" s="332"/>
      <c r="E38" s="332"/>
      <c r="F38" s="281"/>
      <c r="G38" s="281"/>
      <c r="H38" s="281"/>
      <c r="I38" s="281"/>
      <c r="J38" s="281"/>
      <c r="K38" s="331"/>
      <c r="L38" s="331"/>
      <c r="M38" s="331"/>
      <c r="N38" s="331"/>
      <c r="O38" s="331"/>
    </row>
    <row r="39" spans="1:15" x14ac:dyDescent="0.25">
      <c r="A39" s="355" t="s">
        <v>229</v>
      </c>
      <c r="B39" s="355"/>
      <c r="C39" s="339"/>
      <c r="D39" s="340" t="s">
        <v>217</v>
      </c>
      <c r="E39" s="340"/>
      <c r="F39" s="334">
        <v>27530</v>
      </c>
      <c r="G39" s="334">
        <v>20053</v>
      </c>
      <c r="H39" s="334">
        <v>14245</v>
      </c>
      <c r="I39" s="334">
        <v>9932</v>
      </c>
      <c r="J39" s="334">
        <v>6799</v>
      </c>
      <c r="K39" s="334">
        <v>5236</v>
      </c>
      <c r="L39" s="334">
        <v>4031</v>
      </c>
      <c r="M39" s="334">
        <v>3104</v>
      </c>
      <c r="N39" s="334">
        <v>2390</v>
      </c>
      <c r="O39" s="334">
        <v>1840</v>
      </c>
    </row>
    <row r="40" spans="1:15" x14ac:dyDescent="0.25">
      <c r="A40" s="356" t="s">
        <v>301</v>
      </c>
      <c r="B40" s="355"/>
      <c r="C40" s="339"/>
      <c r="D40" s="340" t="s">
        <v>218</v>
      </c>
      <c r="E40" s="340"/>
      <c r="F40" s="334">
        <v>-823022</v>
      </c>
      <c r="G40" s="334">
        <v>-599454</v>
      </c>
      <c r="H40" s="334">
        <v>-425589</v>
      </c>
      <c r="I40" s="334">
        <v>-296467</v>
      </c>
      <c r="J40" s="334">
        <v>-202736</v>
      </c>
      <c r="K40" s="334">
        <v>-156107</v>
      </c>
      <c r="L40" s="334">
        <v>-120202</v>
      </c>
      <c r="M40" s="334">
        <v>-92556</v>
      </c>
      <c r="N40" s="334">
        <v>-71268</v>
      </c>
      <c r="O40" s="334">
        <v>-54876</v>
      </c>
    </row>
    <row r="41" spans="1:15" ht="16.5" x14ac:dyDescent="0.35">
      <c r="A41" s="356" t="s">
        <v>230</v>
      </c>
      <c r="B41" s="355"/>
      <c r="C41" s="339"/>
      <c r="D41" s="332" t="s">
        <v>219</v>
      </c>
      <c r="E41" s="332"/>
      <c r="F41" s="352">
        <v>-164756.33224775759</v>
      </c>
      <c r="G41" s="352">
        <v>-123964.68705330294</v>
      </c>
      <c r="H41" s="352">
        <v>-91524.012653361991</v>
      </c>
      <c r="I41" s="352">
        <v>-66472.389752863135</v>
      </c>
      <c r="J41" s="352">
        <v>-47625.001095477273</v>
      </c>
      <c r="K41" s="352">
        <v>-36671.250843517497</v>
      </c>
      <c r="L41" s="352">
        <v>-28236.863149508474</v>
      </c>
      <c r="M41" s="352">
        <v>-21742.384625121525</v>
      </c>
      <c r="N41" s="352">
        <v>-16741.636161343577</v>
      </c>
      <c r="O41" s="352">
        <v>-12891.059844234554</v>
      </c>
    </row>
    <row r="42" spans="1:15" ht="9.4" customHeight="1" x14ac:dyDescent="0.25">
      <c r="A42" s="355"/>
      <c r="B42" s="355"/>
      <c r="C42" s="339"/>
      <c r="D42" s="332"/>
      <c r="E42" s="332"/>
      <c r="F42" s="334"/>
      <c r="G42" s="334"/>
      <c r="H42" s="334"/>
      <c r="I42" s="334"/>
      <c r="J42" s="334"/>
      <c r="K42" s="334"/>
      <c r="L42" s="334"/>
      <c r="M42" s="334"/>
      <c r="N42" s="334"/>
      <c r="O42" s="334"/>
    </row>
    <row r="43" spans="1:15" x14ac:dyDescent="0.25">
      <c r="A43" s="357" t="s">
        <v>231</v>
      </c>
      <c r="B43" s="357"/>
      <c r="C43" s="341"/>
      <c r="D43" s="332"/>
      <c r="E43" s="332"/>
      <c r="F43" s="353">
        <f>F33+F36+SUM(F39:F41)</f>
        <v>324238.63620731561</v>
      </c>
      <c r="G43" s="353">
        <f t="shared" ref="G43:O43" si="11">G33+G36+SUM(G39:G41)</f>
        <v>223158.5591028179</v>
      </c>
      <c r="H43" s="353">
        <f t="shared" si="11"/>
        <v>148856.3045077296</v>
      </c>
      <c r="I43" s="353">
        <f t="shared" si="11"/>
        <v>96421.699440853496</v>
      </c>
      <c r="J43" s="353">
        <f t="shared" si="11"/>
        <v>60515.794998756901</v>
      </c>
      <c r="K43" s="353">
        <f t="shared" si="11"/>
        <v>46598.162149042822</v>
      </c>
      <c r="L43" s="353">
        <f t="shared" si="11"/>
        <v>35879.974854762957</v>
      </c>
      <c r="M43" s="353">
        <f t="shared" si="11"/>
        <v>27627.310638167473</v>
      </c>
      <c r="N43" s="353">
        <f t="shared" si="11"/>
        <v>21273.269191388972</v>
      </c>
      <c r="O43" s="353">
        <f t="shared" si="11"/>
        <v>16380.547277369507</v>
      </c>
    </row>
    <row r="44" spans="1:15" ht="9.4" customHeight="1" x14ac:dyDescent="0.25">
      <c r="A44" s="341"/>
      <c r="B44" s="341"/>
      <c r="C44" s="341"/>
      <c r="D44" s="332"/>
      <c r="E44" s="332"/>
      <c r="F44" s="281"/>
      <c r="G44" s="281"/>
      <c r="H44" s="281"/>
      <c r="I44" s="281"/>
      <c r="J44" s="281"/>
      <c r="K44" s="331"/>
      <c r="L44" s="331"/>
      <c r="M44" s="331"/>
      <c r="N44" s="331"/>
      <c r="O44" s="331"/>
    </row>
    <row r="45" spans="1:15" x14ac:dyDescent="0.25">
      <c r="A45" s="358" t="s">
        <v>220</v>
      </c>
      <c r="B45" s="358"/>
      <c r="C45" s="341"/>
      <c r="D45" s="332" t="s">
        <v>221</v>
      </c>
      <c r="E45" s="332"/>
      <c r="F45" s="359">
        <v>0.5</v>
      </c>
      <c r="G45" s="359">
        <v>1.5</v>
      </c>
      <c r="H45" s="359">
        <v>2.5</v>
      </c>
      <c r="I45" s="359">
        <v>3.5</v>
      </c>
      <c r="J45" s="359">
        <v>4.5</v>
      </c>
      <c r="K45" s="360">
        <f>J45+1</f>
        <v>5.5</v>
      </c>
      <c r="L45" s="360">
        <f>K45+1</f>
        <v>6.5</v>
      </c>
      <c r="M45" s="360">
        <f>L45+1</f>
        <v>7.5</v>
      </c>
      <c r="N45" s="360">
        <f>M45+1</f>
        <v>8.5</v>
      </c>
      <c r="O45" s="360">
        <f>N45+1</f>
        <v>9.5</v>
      </c>
    </row>
    <row r="46" spans="1:15" ht="16.5" x14ac:dyDescent="0.35">
      <c r="A46" s="255" t="s">
        <v>161</v>
      </c>
      <c r="B46" s="255"/>
      <c r="C46" s="361"/>
      <c r="D46" s="332"/>
      <c r="E46" s="332"/>
      <c r="F46" s="362">
        <v>0.94920000000000004</v>
      </c>
      <c r="G46" s="362">
        <v>0.85509999999999997</v>
      </c>
      <c r="H46" s="362">
        <v>0.77039999999999997</v>
      </c>
      <c r="I46" s="362">
        <v>0.69399999999999995</v>
      </c>
      <c r="J46" s="362">
        <v>0.62519999999999998</v>
      </c>
      <c r="K46" s="363">
        <v>0.56330000000000002</v>
      </c>
      <c r="L46" s="363">
        <v>0.50749999999999995</v>
      </c>
      <c r="M46" s="363">
        <v>0.4572</v>
      </c>
      <c r="N46" s="363">
        <v>0.41189999999999999</v>
      </c>
      <c r="O46" s="363">
        <v>0.371</v>
      </c>
    </row>
    <row r="47" spans="1:15" ht="16.5" x14ac:dyDescent="0.35">
      <c r="A47" s="255" t="s">
        <v>232</v>
      </c>
      <c r="B47" s="255"/>
      <c r="C47" s="341"/>
      <c r="D47" s="332"/>
      <c r="E47" s="332"/>
      <c r="F47" s="351">
        <f t="shared" ref="F47:K47" si="12">F46*F43</f>
        <v>307767.31348798401</v>
      </c>
      <c r="G47" s="351">
        <f t="shared" si="12"/>
        <v>190822.88388881958</v>
      </c>
      <c r="H47" s="351">
        <f t="shared" si="12"/>
        <v>114678.89699275488</v>
      </c>
      <c r="I47" s="351">
        <f t="shared" si="12"/>
        <v>66916.659411952322</v>
      </c>
      <c r="J47" s="351">
        <f t="shared" si="12"/>
        <v>37834.475033222814</v>
      </c>
      <c r="K47" s="352">
        <f t="shared" si="12"/>
        <v>26248.744738555823</v>
      </c>
      <c r="L47" s="352">
        <f>L46*L43</f>
        <v>18209.087238792199</v>
      </c>
      <c r="M47" s="352">
        <f>M46*M43</f>
        <v>12631.206423770169</v>
      </c>
      <c r="N47" s="352">
        <f>N46*N43</f>
        <v>8762.4595799331182</v>
      </c>
      <c r="O47" s="352">
        <f>O46*O43</f>
        <v>6077.1830399040873</v>
      </c>
    </row>
    <row r="48" spans="1:15" ht="9.4" customHeight="1" x14ac:dyDescent="0.25">
      <c r="A48" s="341"/>
      <c r="B48" s="341"/>
      <c r="C48" s="341"/>
      <c r="D48" s="332"/>
      <c r="E48" s="332"/>
      <c r="F48" s="281"/>
      <c r="G48" s="281"/>
      <c r="H48" s="281"/>
      <c r="I48" s="281"/>
      <c r="J48" s="281"/>
      <c r="K48" s="281"/>
      <c r="L48" s="281"/>
      <c r="M48" s="281"/>
      <c r="N48" s="281"/>
      <c r="O48" s="281"/>
    </row>
    <row r="49" spans="1:15" ht="16.5" x14ac:dyDescent="0.35">
      <c r="A49" s="364" t="s">
        <v>233</v>
      </c>
      <c r="B49" s="364"/>
      <c r="C49" s="364"/>
      <c r="D49" s="332"/>
      <c r="E49" s="332"/>
      <c r="F49" s="365">
        <f>SUM(F47:O47)</f>
        <v>789948.90983568912</v>
      </c>
      <c r="G49" s="281"/>
      <c r="H49" s="281"/>
      <c r="I49" s="281"/>
      <c r="J49" s="281"/>
      <c r="K49" s="281"/>
      <c r="L49" s="281"/>
      <c r="M49" s="281"/>
      <c r="N49" s="281"/>
      <c r="O49" s="281"/>
    </row>
    <row r="50" spans="1:15" ht="16.5" hidden="1" x14ac:dyDescent="0.35">
      <c r="A50" s="364" t="s">
        <v>222</v>
      </c>
      <c r="B50" s="364"/>
      <c r="C50" s="364"/>
      <c r="D50" s="332"/>
      <c r="E50" s="332"/>
      <c r="F50" s="365"/>
      <c r="G50" s="281"/>
      <c r="H50" s="281"/>
      <c r="I50" s="281"/>
      <c r="J50" s="281"/>
      <c r="K50" s="281"/>
      <c r="L50" s="281"/>
      <c r="M50" s="281"/>
      <c r="N50" s="281"/>
      <c r="O50" s="281"/>
    </row>
    <row r="51" spans="1:15" ht="16.5" x14ac:dyDescent="0.35">
      <c r="A51" s="364" t="s">
        <v>326</v>
      </c>
      <c r="B51" s="341"/>
      <c r="C51" s="341"/>
      <c r="D51" s="332"/>
      <c r="E51" s="332"/>
      <c r="F51" s="366">
        <f>ROUND(F49+F50,-4)</f>
        <v>790000</v>
      </c>
      <c r="G51" s="342"/>
      <c r="H51" s="281"/>
      <c r="I51" s="281"/>
      <c r="J51" s="281"/>
      <c r="K51" s="281"/>
      <c r="L51" s="281"/>
      <c r="M51" s="281"/>
      <c r="N51" s="281"/>
      <c r="O51" s="281"/>
    </row>
  </sheetData>
  <pageMargins left="0.7" right="0.7" top="0.75" bottom="0.75" header="0.3" footer="0.3"/>
  <pageSetup scale="7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4" sqref="A4"/>
    </sheetView>
  </sheetViews>
  <sheetFormatPr defaultRowHeight="15" x14ac:dyDescent="0.25"/>
  <cols>
    <col min="2" max="2" width="9.7109375" customWidth="1"/>
    <col min="4" max="4" width="16.7109375" customWidth="1"/>
    <col min="5" max="14" width="8.28515625" customWidth="1"/>
  </cols>
  <sheetData>
    <row r="1" spans="1:14" x14ac:dyDescent="0.25">
      <c r="A1" s="367" t="s">
        <v>311</v>
      </c>
      <c r="B1" s="372"/>
      <c r="C1" s="372"/>
      <c r="D1" s="372"/>
      <c r="E1" s="372"/>
      <c r="F1" s="372"/>
      <c r="G1" s="372"/>
      <c r="H1" s="372"/>
      <c r="I1" s="372"/>
      <c r="J1" s="372"/>
      <c r="K1" s="372"/>
      <c r="L1" s="372"/>
      <c r="M1" s="372"/>
      <c r="N1" s="372"/>
    </row>
    <row r="2" spans="1:14" x14ac:dyDescent="0.25">
      <c r="A2" s="367" t="s">
        <v>324</v>
      </c>
      <c r="B2" s="372"/>
      <c r="C2" s="372"/>
      <c r="D2" s="372"/>
      <c r="E2" s="372"/>
      <c r="F2" s="372"/>
      <c r="G2" s="372"/>
      <c r="H2" s="372"/>
      <c r="I2" s="372"/>
      <c r="J2" s="372"/>
      <c r="K2" s="372"/>
      <c r="L2" s="372"/>
      <c r="M2" s="372"/>
      <c r="N2" s="372"/>
    </row>
    <row r="3" spans="1:14" x14ac:dyDescent="0.25">
      <c r="A3" s="368" t="s">
        <v>223</v>
      </c>
      <c r="B3" s="372"/>
      <c r="C3" s="372"/>
      <c r="D3" s="372"/>
      <c r="E3" s="372"/>
      <c r="F3" s="372"/>
      <c r="G3" s="372"/>
      <c r="H3" s="372"/>
      <c r="I3" s="372"/>
      <c r="J3" s="372"/>
      <c r="K3" s="372"/>
      <c r="L3" s="372"/>
      <c r="M3" s="372"/>
      <c r="N3" s="372"/>
    </row>
    <row r="4" spans="1:14" x14ac:dyDescent="0.25">
      <c r="A4" s="367" t="s">
        <v>349</v>
      </c>
      <c r="B4" s="372"/>
      <c r="C4" s="372"/>
      <c r="D4" s="372"/>
      <c r="E4" s="372"/>
      <c r="F4" s="372"/>
      <c r="G4" s="372"/>
      <c r="H4" s="372"/>
      <c r="I4" s="372"/>
      <c r="J4" s="372"/>
      <c r="K4" s="372"/>
      <c r="L4" s="372"/>
      <c r="M4" s="372"/>
      <c r="N4" s="372"/>
    </row>
    <row r="5" spans="1:14" ht="15.75" thickBot="1" x14ac:dyDescent="0.3">
      <c r="A5" s="369" t="s">
        <v>236</v>
      </c>
      <c r="B5" s="373"/>
      <c r="C5" s="373"/>
      <c r="D5" s="373"/>
      <c r="E5" s="373"/>
      <c r="F5" s="373"/>
      <c r="G5" s="373"/>
      <c r="H5" s="373"/>
      <c r="I5" s="373"/>
      <c r="J5" s="373"/>
      <c r="K5" s="373"/>
      <c r="L5" s="373"/>
      <c r="M5" s="373"/>
      <c r="N5" s="373"/>
    </row>
    <row r="6" spans="1:14" x14ac:dyDescent="0.25">
      <c r="A6" s="269"/>
      <c r="B6" s="269"/>
      <c r="C6" s="269"/>
      <c r="D6" s="269"/>
      <c r="E6" s="269"/>
      <c r="F6" s="269"/>
      <c r="G6" s="269"/>
      <c r="H6" s="269"/>
      <c r="I6" s="269"/>
      <c r="J6" s="269"/>
      <c r="K6" s="269"/>
      <c r="L6" s="269"/>
      <c r="M6" s="281"/>
      <c r="N6" s="281"/>
    </row>
    <row r="7" spans="1:14" x14ac:dyDescent="0.25">
      <c r="A7" s="281" t="s">
        <v>237</v>
      </c>
      <c r="B7" s="281"/>
      <c r="C7" s="281"/>
      <c r="D7" s="281"/>
      <c r="E7" s="281"/>
      <c r="F7" s="281"/>
      <c r="G7" s="281"/>
      <c r="H7" s="281"/>
      <c r="I7" s="281"/>
      <c r="J7" s="281"/>
      <c r="K7" s="281"/>
      <c r="L7" s="281"/>
      <c r="M7" s="281"/>
      <c r="N7" s="281"/>
    </row>
    <row r="8" spans="1:14" x14ac:dyDescent="0.25">
      <c r="A8" s="281"/>
      <c r="B8" s="374" t="s">
        <v>353</v>
      </c>
      <c r="C8" s="267"/>
      <c r="D8" s="267"/>
      <c r="E8" s="330">
        <v>2008</v>
      </c>
      <c r="F8" s="330">
        <v>2009</v>
      </c>
      <c r="G8" s="330">
        <v>2010</v>
      </c>
      <c r="H8" s="330" t="s">
        <v>51</v>
      </c>
      <c r="I8" s="281"/>
      <c r="J8" s="281"/>
      <c r="K8" s="281"/>
      <c r="L8" s="281"/>
      <c r="M8" s="281"/>
      <c r="N8" s="281"/>
    </row>
    <row r="9" spans="1:14" x14ac:dyDescent="0.25">
      <c r="A9" s="281"/>
      <c r="B9" s="267" t="s">
        <v>238</v>
      </c>
      <c r="C9" s="267"/>
      <c r="D9" s="267"/>
      <c r="E9" s="375">
        <v>0.23400000000000001</v>
      </c>
      <c r="F9" s="375">
        <v>0.23599999999999999</v>
      </c>
      <c r="G9" s="375">
        <v>0.23300000000000001</v>
      </c>
      <c r="H9" s="376">
        <v>0.23400000000000001</v>
      </c>
      <c r="I9" s="281"/>
      <c r="J9" s="281"/>
      <c r="K9" s="281"/>
      <c r="L9" s="281"/>
      <c r="M9" s="281"/>
      <c r="N9" s="281"/>
    </row>
    <row r="10" spans="1:14" x14ac:dyDescent="0.25">
      <c r="A10" s="281"/>
      <c r="B10" s="356"/>
      <c r="C10" s="377"/>
      <c r="D10" s="269"/>
      <c r="E10" s="378"/>
      <c r="F10" s="378"/>
      <c r="G10" s="378"/>
      <c r="H10" s="378"/>
      <c r="I10" s="281"/>
      <c r="J10" s="281"/>
      <c r="K10" s="281"/>
      <c r="L10" s="281"/>
      <c r="M10" s="281"/>
      <c r="N10" s="281"/>
    </row>
    <row r="11" spans="1:14" x14ac:dyDescent="0.25">
      <c r="A11" s="483" t="s">
        <v>239</v>
      </c>
      <c r="B11" s="483"/>
      <c r="C11" s="483"/>
      <c r="D11" s="483"/>
      <c r="E11" s="483"/>
      <c r="F11" s="483"/>
      <c r="G11" s="483"/>
      <c r="H11" s="483"/>
      <c r="I11" s="483"/>
      <c r="J11" s="483"/>
      <c r="K11" s="483"/>
      <c r="L11" s="483"/>
      <c r="M11" s="483"/>
      <c r="N11" s="483"/>
    </row>
    <row r="12" spans="1:14" x14ac:dyDescent="0.25">
      <c r="A12" s="483"/>
      <c r="B12" s="483"/>
      <c r="C12" s="483"/>
      <c r="D12" s="483"/>
      <c r="E12" s="483"/>
      <c r="F12" s="483"/>
      <c r="G12" s="483"/>
      <c r="H12" s="483"/>
      <c r="I12" s="483"/>
      <c r="J12" s="483"/>
      <c r="K12" s="483"/>
      <c r="L12" s="483"/>
      <c r="M12" s="483"/>
      <c r="N12" s="483"/>
    </row>
    <row r="13" spans="1:14" x14ac:dyDescent="0.25">
      <c r="A13" s="294" t="s">
        <v>240</v>
      </c>
      <c r="B13" s="379"/>
      <c r="C13" s="379"/>
      <c r="D13" s="379"/>
      <c r="E13" s="379"/>
      <c r="F13" s="379"/>
      <c r="G13" s="379"/>
      <c r="H13" s="379"/>
      <c r="I13" s="379"/>
      <c r="J13" s="379"/>
      <c r="K13" s="379"/>
      <c r="L13" s="379"/>
      <c r="M13" s="379"/>
      <c r="N13" s="379"/>
    </row>
    <row r="14" spans="1:14" x14ac:dyDescent="0.25">
      <c r="A14" s="281" t="s">
        <v>241</v>
      </c>
      <c r="B14" s="281"/>
      <c r="C14" s="380"/>
      <c r="D14" s="281"/>
      <c r="E14" s="281"/>
      <c r="F14" s="281"/>
      <c r="G14" s="281"/>
      <c r="H14" s="281"/>
      <c r="I14" s="281"/>
      <c r="J14" s="281"/>
      <c r="K14" s="281"/>
      <c r="L14" s="281"/>
      <c r="M14" s="281"/>
      <c r="N14" s="281"/>
    </row>
    <row r="15" spans="1:14" x14ac:dyDescent="0.25">
      <c r="A15" s="281"/>
      <c r="B15" s="281"/>
      <c r="C15" s="281"/>
      <c r="D15" s="281"/>
      <c r="E15" s="281"/>
      <c r="F15" s="281"/>
      <c r="G15" s="281"/>
      <c r="H15" s="281"/>
      <c r="I15" s="269"/>
      <c r="J15" s="281"/>
      <c r="K15" s="281"/>
      <c r="L15" s="281"/>
      <c r="M15" s="281"/>
      <c r="N15" s="281"/>
    </row>
    <row r="16" spans="1:14" x14ac:dyDescent="0.25">
      <c r="A16" s="381" t="s">
        <v>327</v>
      </c>
      <c r="B16" s="382"/>
      <c r="C16" s="382"/>
      <c r="D16" s="382"/>
      <c r="E16" s="382"/>
      <c r="F16" s="382"/>
      <c r="G16" s="382"/>
      <c r="H16" s="382"/>
      <c r="I16" s="382"/>
      <c r="J16" s="382"/>
      <c r="K16" s="382"/>
      <c r="L16" s="382"/>
      <c r="M16" s="382"/>
      <c r="N16" s="383"/>
    </row>
    <row r="17" spans="1:14" x14ac:dyDescent="0.25">
      <c r="A17" s="384"/>
      <c r="B17" s="269"/>
      <c r="C17" s="269"/>
      <c r="D17" s="269"/>
      <c r="E17" s="407" t="s">
        <v>242</v>
      </c>
      <c r="F17" s="407" t="s">
        <v>243</v>
      </c>
      <c r="G17" s="407" t="s">
        <v>244</v>
      </c>
      <c r="H17" s="407" t="s">
        <v>245</v>
      </c>
      <c r="I17" s="407" t="s">
        <v>246</v>
      </c>
      <c r="J17" s="407" t="s">
        <v>247</v>
      </c>
      <c r="K17" s="407" t="s">
        <v>248</v>
      </c>
      <c r="L17" s="407" t="s">
        <v>249</v>
      </c>
      <c r="M17" s="407" t="s">
        <v>250</v>
      </c>
      <c r="N17" s="408" t="s">
        <v>251</v>
      </c>
    </row>
    <row r="18" spans="1:14" x14ac:dyDescent="0.25">
      <c r="A18" s="387" t="s">
        <v>328</v>
      </c>
      <c r="B18" s="269"/>
      <c r="C18" s="269"/>
      <c r="D18" s="269"/>
      <c r="E18" s="388">
        <v>-7.0000000000000007E-2</v>
      </c>
      <c r="F18" s="388">
        <f t="shared" ref="F18:N18" si="0">E18</f>
        <v>-7.0000000000000007E-2</v>
      </c>
      <c r="G18" s="388">
        <f t="shared" si="0"/>
        <v>-7.0000000000000007E-2</v>
      </c>
      <c r="H18" s="388">
        <f t="shared" si="0"/>
        <v>-7.0000000000000007E-2</v>
      </c>
      <c r="I18" s="388">
        <f t="shared" si="0"/>
        <v>-7.0000000000000007E-2</v>
      </c>
      <c r="J18" s="389">
        <f t="shared" si="0"/>
        <v>-7.0000000000000007E-2</v>
      </c>
      <c r="K18" s="389">
        <f t="shared" si="0"/>
        <v>-7.0000000000000007E-2</v>
      </c>
      <c r="L18" s="389">
        <f t="shared" si="0"/>
        <v>-7.0000000000000007E-2</v>
      </c>
      <c r="M18" s="389">
        <f t="shared" si="0"/>
        <v>-7.0000000000000007E-2</v>
      </c>
      <c r="N18" s="390">
        <f t="shared" si="0"/>
        <v>-7.0000000000000007E-2</v>
      </c>
    </row>
    <row r="19" spans="1:14" x14ac:dyDescent="0.25">
      <c r="A19" s="391" t="s">
        <v>252</v>
      </c>
      <c r="B19" s="269"/>
      <c r="C19" s="269"/>
      <c r="D19" s="269"/>
      <c r="E19" s="392">
        <v>-250270</v>
      </c>
      <c r="F19" s="392">
        <v>-182305</v>
      </c>
      <c r="G19" s="392">
        <v>-129500</v>
      </c>
      <c r="H19" s="392">
        <v>-90287</v>
      </c>
      <c r="I19" s="392">
        <v>-61813</v>
      </c>
      <c r="J19" s="392">
        <v>-47596</v>
      </c>
      <c r="K19" s="392">
        <v>-36649</v>
      </c>
      <c r="L19" s="392">
        <v>-28220</v>
      </c>
      <c r="M19" s="392">
        <v>-21729</v>
      </c>
      <c r="N19" s="393">
        <v>-16732</v>
      </c>
    </row>
    <row r="20" spans="1:14" x14ac:dyDescent="0.25">
      <c r="A20" s="394" t="s">
        <v>234</v>
      </c>
      <c r="B20" s="370"/>
      <c r="C20" s="395">
        <v>0.11</v>
      </c>
      <c r="D20" s="370"/>
      <c r="E20" s="396">
        <v>-27530</v>
      </c>
      <c r="F20" s="396">
        <v>-20053</v>
      </c>
      <c r="G20" s="396">
        <v>-14245</v>
      </c>
      <c r="H20" s="396">
        <v>-9932</v>
      </c>
      <c r="I20" s="396">
        <v>-6799</v>
      </c>
      <c r="J20" s="396">
        <v>-5236</v>
      </c>
      <c r="K20" s="396">
        <v>-4031</v>
      </c>
      <c r="L20" s="396">
        <v>-3104</v>
      </c>
      <c r="M20" s="396">
        <v>-2390</v>
      </c>
      <c r="N20" s="397">
        <v>-1840</v>
      </c>
    </row>
    <row r="21" spans="1:14" x14ac:dyDescent="0.25">
      <c r="A21" s="398"/>
      <c r="B21" s="269"/>
      <c r="C21" s="269"/>
      <c r="D21" s="399"/>
      <c r="E21" s="392"/>
      <c r="F21" s="392"/>
      <c r="G21" s="392"/>
      <c r="H21" s="392"/>
      <c r="I21" s="392"/>
      <c r="J21" s="392"/>
      <c r="K21" s="269"/>
      <c r="L21" s="281"/>
      <c r="M21" s="281"/>
      <c r="N21" s="281"/>
    </row>
    <row r="22" spans="1:14" x14ac:dyDescent="0.25">
      <c r="A22" s="381" t="s">
        <v>253</v>
      </c>
      <c r="B22" s="382"/>
      <c r="C22" s="382"/>
      <c r="D22" s="382"/>
      <c r="E22" s="382"/>
      <c r="F22" s="382"/>
      <c r="G22" s="382"/>
      <c r="H22" s="382"/>
      <c r="I22" s="382"/>
      <c r="J22" s="382"/>
      <c r="K22" s="382"/>
      <c r="L22" s="382"/>
      <c r="M22" s="382"/>
      <c r="N22" s="383"/>
    </row>
    <row r="23" spans="1:14" x14ac:dyDescent="0.25">
      <c r="A23" s="384"/>
      <c r="B23" s="269"/>
      <c r="C23" s="269"/>
      <c r="D23" s="269"/>
      <c r="E23" s="385" t="str">
        <f t="shared" ref="E23:N23" si="1">E17</f>
        <v>2011</v>
      </c>
      <c r="F23" s="385" t="str">
        <f t="shared" si="1"/>
        <v>2012</v>
      </c>
      <c r="G23" s="385" t="str">
        <f t="shared" si="1"/>
        <v>2013</v>
      </c>
      <c r="H23" s="385" t="str">
        <f t="shared" si="1"/>
        <v>2014</v>
      </c>
      <c r="I23" s="385" t="str">
        <f t="shared" si="1"/>
        <v>2015</v>
      </c>
      <c r="J23" s="385" t="str">
        <f t="shared" si="1"/>
        <v>2016</v>
      </c>
      <c r="K23" s="385" t="str">
        <f t="shared" si="1"/>
        <v>2017</v>
      </c>
      <c r="L23" s="385" t="str">
        <f t="shared" si="1"/>
        <v>2018</v>
      </c>
      <c r="M23" s="385" t="str">
        <f t="shared" si="1"/>
        <v>2019</v>
      </c>
      <c r="N23" s="386" t="str">
        <f t="shared" si="1"/>
        <v>2020</v>
      </c>
    </row>
    <row r="24" spans="1:14" x14ac:dyDescent="0.25">
      <c r="A24" s="384" t="s">
        <v>254</v>
      </c>
      <c r="B24" s="269"/>
      <c r="C24" s="269"/>
      <c r="D24" s="269"/>
      <c r="E24" s="400">
        <v>1.1299999999999999</v>
      </c>
      <c r="F24" s="400">
        <f t="shared" ref="F24:N24" si="2">E24</f>
        <v>1.1299999999999999</v>
      </c>
      <c r="G24" s="400">
        <f t="shared" si="2"/>
        <v>1.1299999999999999</v>
      </c>
      <c r="H24" s="401">
        <f t="shared" si="2"/>
        <v>1.1299999999999999</v>
      </c>
      <c r="I24" s="400">
        <f t="shared" si="2"/>
        <v>1.1299999999999999</v>
      </c>
      <c r="J24" s="400">
        <f t="shared" si="2"/>
        <v>1.1299999999999999</v>
      </c>
      <c r="K24" s="400">
        <f t="shared" si="2"/>
        <v>1.1299999999999999</v>
      </c>
      <c r="L24" s="400">
        <f t="shared" si="2"/>
        <v>1.1299999999999999</v>
      </c>
      <c r="M24" s="400">
        <f t="shared" si="2"/>
        <v>1.1299999999999999</v>
      </c>
      <c r="N24" s="402">
        <f t="shared" si="2"/>
        <v>1.1299999999999999</v>
      </c>
    </row>
    <row r="25" spans="1:14" x14ac:dyDescent="0.25">
      <c r="A25" s="403" t="s">
        <v>255</v>
      </c>
      <c r="B25" s="269"/>
      <c r="C25" s="269"/>
      <c r="D25" s="269"/>
      <c r="E25" s="404">
        <v>4038767</v>
      </c>
      <c r="F25" s="404">
        <v>2941962</v>
      </c>
      <c r="G25" s="404">
        <v>2089816</v>
      </c>
      <c r="H25" s="404">
        <v>1457025</v>
      </c>
      <c r="I25" s="404">
        <v>997520</v>
      </c>
      <c r="J25" s="404">
        <v>768090</v>
      </c>
      <c r="K25" s="404">
        <v>591430</v>
      </c>
      <c r="L25" s="404">
        <v>455401</v>
      </c>
      <c r="M25" s="404">
        <v>350659</v>
      </c>
      <c r="N25" s="405">
        <v>270007</v>
      </c>
    </row>
    <row r="26" spans="1:14" x14ac:dyDescent="0.25">
      <c r="A26" s="394" t="s">
        <v>256</v>
      </c>
      <c r="B26" s="370"/>
      <c r="C26" s="395">
        <f>C20</f>
        <v>0.11</v>
      </c>
      <c r="D26" s="406"/>
      <c r="E26" s="396">
        <v>444264</v>
      </c>
      <c r="F26" s="396">
        <v>323616</v>
      </c>
      <c r="G26" s="396">
        <v>229880</v>
      </c>
      <c r="H26" s="396">
        <v>160273</v>
      </c>
      <c r="I26" s="396">
        <v>109727</v>
      </c>
      <c r="J26" s="396">
        <v>84490</v>
      </c>
      <c r="K26" s="396">
        <v>65057</v>
      </c>
      <c r="L26" s="396">
        <v>50094</v>
      </c>
      <c r="M26" s="396">
        <v>38572</v>
      </c>
      <c r="N26" s="397">
        <v>29701</v>
      </c>
    </row>
    <row r="27" spans="1:14" x14ac:dyDescent="0.25">
      <c r="A27" s="281"/>
      <c r="B27" s="281"/>
      <c r="C27" s="281"/>
      <c r="D27" s="281"/>
      <c r="E27" s="281"/>
      <c r="F27" s="281"/>
      <c r="G27" s="281"/>
      <c r="H27" s="281"/>
      <c r="I27" s="281"/>
      <c r="J27" s="281"/>
      <c r="K27" s="281"/>
      <c r="L27" s="281"/>
      <c r="M27" s="281"/>
      <c r="N27" s="281"/>
    </row>
    <row r="28" spans="1:14" x14ac:dyDescent="0.25">
      <c r="A28" s="331" t="s">
        <v>302</v>
      </c>
      <c r="B28" s="331"/>
      <c r="C28" s="331"/>
      <c r="D28" s="331"/>
      <c r="E28" s="331"/>
      <c r="F28" s="331"/>
      <c r="G28" s="331"/>
      <c r="H28" s="331"/>
      <c r="I28" s="331"/>
      <c r="J28" s="331"/>
      <c r="K28" s="331"/>
      <c r="L28" s="281"/>
      <c r="M28" s="281"/>
      <c r="N28" s="281"/>
    </row>
    <row r="29" spans="1:14" x14ac:dyDescent="0.25">
      <c r="A29" s="278" t="s">
        <v>235</v>
      </c>
      <c r="B29" s="278"/>
      <c r="C29" s="281"/>
      <c r="D29" s="281"/>
      <c r="E29" s="281"/>
      <c r="F29" s="281"/>
      <c r="G29" s="281"/>
      <c r="H29" s="281"/>
      <c r="I29" s="281"/>
      <c r="J29" s="281"/>
      <c r="K29" s="281"/>
      <c r="L29" s="281"/>
      <c r="M29" s="281"/>
      <c r="N29" s="281"/>
    </row>
  </sheetData>
  <mergeCells count="1">
    <mergeCell ref="A11:N12"/>
  </mergeCells>
  <pageMargins left="0.5" right="0.5" top="0.5" bottom="0.5" header="0.5" footer="0.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topLeftCell="A7" workbookViewId="0">
      <selection activeCell="N25" sqref="N25"/>
    </sheetView>
  </sheetViews>
  <sheetFormatPr defaultColWidth="8.85546875" defaultRowHeight="15" x14ac:dyDescent="0.25"/>
  <cols>
    <col min="1" max="1" width="43.5703125" style="443" bestFit="1" customWidth="1"/>
    <col min="2" max="3" width="0" style="443" hidden="1" customWidth="1"/>
    <col min="4" max="4" width="9.85546875" style="443" bestFit="1" customWidth="1"/>
    <col min="5" max="16384" width="8.85546875" style="443"/>
  </cols>
  <sheetData>
    <row r="1" spans="1:8" x14ac:dyDescent="0.25">
      <c r="A1" s="367" t="s">
        <v>312</v>
      </c>
      <c r="B1" s="450" t="s">
        <v>293</v>
      </c>
      <c r="C1" s="450"/>
      <c r="D1" s="450"/>
      <c r="E1" s="450"/>
      <c r="F1" s="450"/>
      <c r="G1" s="450"/>
      <c r="H1" s="450"/>
    </row>
    <row r="2" spans="1:8" x14ac:dyDescent="0.25">
      <c r="A2" s="367" t="s">
        <v>324</v>
      </c>
      <c r="B2" s="450"/>
      <c r="C2" s="450"/>
      <c r="D2" s="450"/>
      <c r="E2" s="450"/>
      <c r="F2" s="450"/>
      <c r="G2" s="450"/>
      <c r="H2" s="450"/>
    </row>
    <row r="3" spans="1:8" x14ac:dyDescent="0.25">
      <c r="A3" s="368" t="s">
        <v>288</v>
      </c>
      <c r="B3" s="450"/>
      <c r="C3" s="450"/>
      <c r="D3" s="450"/>
      <c r="E3" s="450"/>
      <c r="F3" s="450"/>
      <c r="G3" s="450"/>
      <c r="H3" s="450"/>
    </row>
    <row r="4" spans="1:8" x14ac:dyDescent="0.25">
      <c r="A4" s="367" t="s">
        <v>349</v>
      </c>
      <c r="B4" s="450"/>
      <c r="C4" s="450"/>
      <c r="D4" s="450"/>
      <c r="E4" s="450"/>
      <c r="F4" s="450"/>
      <c r="G4" s="450"/>
      <c r="H4" s="450"/>
    </row>
    <row r="5" spans="1:8" ht="15.75" thickBot="1" x14ac:dyDescent="0.3">
      <c r="A5" s="438" t="s">
        <v>257</v>
      </c>
      <c r="B5" s="452"/>
      <c r="C5" s="452"/>
      <c r="D5" s="452"/>
      <c r="E5" s="452"/>
      <c r="F5" s="452"/>
      <c r="G5" s="452"/>
      <c r="H5" s="452"/>
    </row>
    <row r="6" spans="1:8" x14ac:dyDescent="0.25">
      <c r="A6" s="367"/>
      <c r="B6" s="451"/>
      <c r="C6" s="451"/>
      <c r="D6" s="451"/>
      <c r="E6" s="451"/>
      <c r="F6" s="451"/>
      <c r="G6" s="451"/>
      <c r="H6" s="451"/>
    </row>
    <row r="7" spans="1:8" x14ac:dyDescent="0.25">
      <c r="D7" s="7" t="s">
        <v>303</v>
      </c>
    </row>
    <row r="8" spans="1:8" hidden="1" x14ac:dyDescent="0.25">
      <c r="A8" s="409" t="s">
        <v>258</v>
      </c>
    </row>
    <row r="9" spans="1:8" hidden="1" x14ac:dyDescent="0.25">
      <c r="A9" s="381" t="s">
        <v>259</v>
      </c>
      <c r="B9" s="382"/>
      <c r="C9" s="383"/>
      <c r="E9" s="281"/>
      <c r="F9" s="281"/>
      <c r="G9" s="281"/>
      <c r="H9" s="281"/>
    </row>
    <row r="10" spans="1:8" hidden="1" x14ac:dyDescent="0.25">
      <c r="A10" s="410" t="s">
        <v>260</v>
      </c>
      <c r="B10" s="269"/>
      <c r="C10" s="411">
        <v>7.2499999999999995E-2</v>
      </c>
      <c r="E10" s="281"/>
      <c r="F10" s="281"/>
      <c r="G10" s="281"/>
      <c r="H10" s="281"/>
    </row>
    <row r="11" spans="1:8" hidden="1" x14ac:dyDescent="0.25">
      <c r="A11" s="410" t="s">
        <v>261</v>
      </c>
      <c r="B11" s="269"/>
      <c r="C11" s="412"/>
      <c r="E11" s="281"/>
      <c r="F11" s="281"/>
      <c r="G11" s="281"/>
      <c r="H11" s="281"/>
    </row>
    <row r="12" spans="1:8" hidden="1" x14ac:dyDescent="0.25">
      <c r="A12" s="410" t="s">
        <v>262</v>
      </c>
      <c r="B12" s="269"/>
      <c r="C12" s="411">
        <f>C10</f>
        <v>7.2499999999999995E-2</v>
      </c>
      <c r="E12" s="281"/>
      <c r="F12" s="281"/>
      <c r="G12" s="281"/>
      <c r="H12" s="281"/>
    </row>
    <row r="13" spans="1:8" hidden="1" x14ac:dyDescent="0.25">
      <c r="A13" s="410" t="s">
        <v>263</v>
      </c>
      <c r="B13" s="269"/>
      <c r="C13" s="413">
        <v>-2.6824999999999998E-2</v>
      </c>
      <c r="E13" s="414"/>
      <c r="F13" s="281"/>
      <c r="G13" s="281"/>
      <c r="H13" s="281"/>
    </row>
    <row r="14" spans="1:8" hidden="1" x14ac:dyDescent="0.25">
      <c r="A14" s="415" t="s">
        <v>264</v>
      </c>
      <c r="B14" s="370"/>
      <c r="C14" s="416">
        <f>C12+C13</f>
        <v>4.5674999999999993E-2</v>
      </c>
      <c r="E14" s="281"/>
      <c r="F14" s="281"/>
      <c r="G14" s="281"/>
      <c r="H14" s="281"/>
    </row>
    <row r="15" spans="1:8" hidden="1" x14ac:dyDescent="0.25">
      <c r="A15" s="281"/>
      <c r="B15" s="281"/>
      <c r="C15" s="281"/>
      <c r="D15" s="269"/>
      <c r="E15" s="269"/>
      <c r="F15" s="269"/>
      <c r="G15" s="269"/>
      <c r="H15" s="269"/>
    </row>
    <row r="16" spans="1:8" hidden="1" x14ac:dyDescent="0.25">
      <c r="A16" s="261"/>
      <c r="B16" s="417"/>
      <c r="C16" s="417"/>
      <c r="D16" s="417"/>
      <c r="E16" s="417"/>
      <c r="F16" s="417"/>
      <c r="G16" s="417"/>
      <c r="H16" s="417"/>
    </row>
    <row r="17" spans="1:8" hidden="1" x14ac:dyDescent="0.25">
      <c r="A17" s="260" t="s">
        <v>265</v>
      </c>
      <c r="B17" s="453"/>
      <c r="C17" s="453"/>
      <c r="D17" s="453"/>
      <c r="E17" s="453"/>
      <c r="F17" s="453"/>
      <c r="G17" s="453"/>
      <c r="H17" s="453"/>
    </row>
    <row r="18" spans="1:8" hidden="1" x14ac:dyDescent="0.25">
      <c r="A18" s="381" t="s">
        <v>266</v>
      </c>
      <c r="B18" s="382"/>
      <c r="C18" s="383"/>
      <c r="E18" s="281"/>
      <c r="F18" s="331"/>
      <c r="G18" s="331"/>
      <c r="H18" s="331"/>
    </row>
    <row r="19" spans="1:8" hidden="1" x14ac:dyDescent="0.25">
      <c r="A19" s="410" t="s">
        <v>267</v>
      </c>
      <c r="B19" s="356"/>
      <c r="C19" s="411"/>
      <c r="E19" s="281"/>
      <c r="F19" s="331"/>
      <c r="G19" s="331"/>
      <c r="H19" s="331"/>
    </row>
    <row r="20" spans="1:8" hidden="1" x14ac:dyDescent="0.25">
      <c r="A20" s="418" t="s">
        <v>268</v>
      </c>
      <c r="B20" s="419"/>
      <c r="C20" s="412">
        <v>0.08</v>
      </c>
      <c r="E20" s="331"/>
      <c r="F20" s="331"/>
      <c r="G20" s="331"/>
      <c r="H20" s="331"/>
    </row>
    <row r="21" spans="1:8" hidden="1" x14ac:dyDescent="0.25">
      <c r="A21" s="410" t="s">
        <v>269</v>
      </c>
      <c r="B21" s="356"/>
      <c r="C21" s="420">
        <f>C20</f>
        <v>0.08</v>
      </c>
      <c r="E21" s="281"/>
      <c r="F21" s="331"/>
      <c r="G21" s="331"/>
      <c r="H21" s="331"/>
    </row>
    <row r="22" spans="1:8" hidden="1" x14ac:dyDescent="0.25">
      <c r="A22" s="410" t="s">
        <v>263</v>
      </c>
      <c r="B22" s="356"/>
      <c r="C22" s="413">
        <v>-2.9600000000000001E-2</v>
      </c>
      <c r="E22" s="281"/>
      <c r="F22" s="331"/>
      <c r="G22" s="331"/>
      <c r="H22" s="331"/>
    </row>
    <row r="23" spans="1:8" hidden="1" x14ac:dyDescent="0.25">
      <c r="A23" s="415" t="s">
        <v>270</v>
      </c>
      <c r="B23" s="421"/>
      <c r="C23" s="416">
        <f>C21+C22</f>
        <v>5.04E-2</v>
      </c>
      <c r="E23" s="281"/>
      <c r="F23" s="281"/>
      <c r="G23" s="281"/>
      <c r="H23" s="281"/>
    </row>
    <row r="24" spans="1:8" hidden="1" x14ac:dyDescent="0.25">
      <c r="A24" s="281"/>
      <c r="B24" s="281"/>
      <c r="C24" s="281"/>
      <c r="D24" s="269"/>
      <c r="E24" s="281"/>
      <c r="F24" s="281"/>
      <c r="G24" s="281"/>
      <c r="H24" s="281"/>
    </row>
    <row r="25" spans="1:8" x14ac:dyDescent="0.25">
      <c r="A25" s="281"/>
      <c r="B25" s="281"/>
      <c r="C25" s="269"/>
      <c r="D25" s="422">
        <v>40908</v>
      </c>
    </row>
    <row r="26" spans="1:8" x14ac:dyDescent="0.25">
      <c r="A26" s="267" t="s">
        <v>271</v>
      </c>
      <c r="B26" s="269"/>
      <c r="C26" s="269"/>
      <c r="D26" s="423" t="s">
        <v>8</v>
      </c>
    </row>
    <row r="27" spans="1:8" x14ac:dyDescent="0.25">
      <c r="A27" s="424" t="s">
        <v>289</v>
      </c>
      <c r="B27" s="269"/>
      <c r="C27" s="269"/>
      <c r="D27" s="425">
        <v>12034000</v>
      </c>
    </row>
    <row r="28" spans="1:8" x14ac:dyDescent="0.25">
      <c r="A28" s="424" t="s">
        <v>272</v>
      </c>
      <c r="B28" s="269"/>
      <c r="C28" s="269"/>
      <c r="D28" s="425">
        <v>1162971.1716918594</v>
      </c>
    </row>
    <row r="29" spans="1:8" x14ac:dyDescent="0.25">
      <c r="A29" s="424" t="s">
        <v>273</v>
      </c>
      <c r="B29" s="269"/>
      <c r="C29" s="269"/>
      <c r="D29" s="426">
        <v>-2249209.0090364139</v>
      </c>
    </row>
    <row r="30" spans="1:8" x14ac:dyDescent="0.25">
      <c r="A30" s="424" t="s">
        <v>290</v>
      </c>
      <c r="B30" s="281"/>
      <c r="C30" s="281"/>
      <c r="D30" s="334">
        <f>SUM(D27:D29)</f>
        <v>10947762.162655445</v>
      </c>
    </row>
    <row r="31" spans="1:8" x14ac:dyDescent="0.25">
      <c r="A31" s="331"/>
      <c r="B31" s="281"/>
      <c r="C31" s="281"/>
      <c r="D31" s="334"/>
    </row>
    <row r="32" spans="1:8" x14ac:dyDescent="0.25">
      <c r="A32" s="267" t="s">
        <v>329</v>
      </c>
      <c r="B32" s="269"/>
      <c r="C32" s="269"/>
      <c r="D32" s="425">
        <v>9691426.4307654947</v>
      </c>
    </row>
    <row r="33" spans="1:8" x14ac:dyDescent="0.25">
      <c r="A33" s="269" t="s">
        <v>291</v>
      </c>
      <c r="B33" s="269"/>
      <c r="C33" s="269"/>
      <c r="D33" s="454">
        <f>D30/D32</f>
        <v>1.1296337273842068</v>
      </c>
    </row>
    <row r="34" spans="1:8" hidden="1" x14ac:dyDescent="0.25">
      <c r="A34" s="269" t="s">
        <v>274</v>
      </c>
      <c r="B34" s="427"/>
      <c r="C34" s="428"/>
      <c r="D34" s="398">
        <f>D33</f>
        <v>1.1296337273842068</v>
      </c>
      <c r="E34" s="429"/>
      <c r="F34" s="429"/>
      <c r="G34" s="429"/>
      <c r="H34" s="429"/>
    </row>
    <row r="35" spans="1:8" x14ac:dyDescent="0.25">
      <c r="A35" s="398"/>
      <c r="B35" s="427"/>
      <c r="C35" s="428"/>
      <c r="D35" s="429"/>
      <c r="E35" s="429"/>
      <c r="F35" s="429"/>
      <c r="G35" s="429"/>
      <c r="H35" s="429"/>
    </row>
    <row r="36" spans="1:8" x14ac:dyDescent="0.25">
      <c r="A36" s="398"/>
      <c r="B36" s="427"/>
      <c r="C36" s="428"/>
      <c r="D36" s="430" t="s">
        <v>54</v>
      </c>
      <c r="E36" s="430" t="s">
        <v>208</v>
      </c>
      <c r="F36" s="429"/>
      <c r="G36" s="429"/>
      <c r="H36" s="429"/>
    </row>
    <row r="37" spans="1:8" x14ac:dyDescent="0.25">
      <c r="A37" s="281" t="s">
        <v>292</v>
      </c>
      <c r="B37" s="427"/>
      <c r="C37" s="428"/>
      <c r="D37" s="430" t="s">
        <v>275</v>
      </c>
      <c r="E37" s="430" t="s">
        <v>2</v>
      </c>
      <c r="F37" s="429"/>
      <c r="G37" s="429"/>
      <c r="H37" s="429"/>
    </row>
    <row r="38" spans="1:8" x14ac:dyDescent="0.25">
      <c r="B38" s="427"/>
      <c r="C38" s="428"/>
      <c r="D38" s="332" t="s">
        <v>276</v>
      </c>
      <c r="E38" s="282" t="s">
        <v>277</v>
      </c>
      <c r="F38" s="431" t="s">
        <v>278</v>
      </c>
      <c r="G38" s="429"/>
      <c r="H38" s="429"/>
    </row>
    <row r="39" spans="1:8" x14ac:dyDescent="0.25">
      <c r="A39" s="261"/>
      <c r="B39" s="427"/>
      <c r="C39" s="428"/>
      <c r="D39" s="431" t="s">
        <v>279</v>
      </c>
      <c r="E39" s="282" t="s">
        <v>280</v>
      </c>
      <c r="F39" s="431" t="s">
        <v>281</v>
      </c>
      <c r="G39" s="429"/>
      <c r="H39" s="429"/>
    </row>
    <row r="40" spans="1:8" x14ac:dyDescent="0.25">
      <c r="A40" s="261"/>
      <c r="B40" s="427"/>
      <c r="C40" s="428"/>
      <c r="D40" s="432" t="s">
        <v>8</v>
      </c>
      <c r="E40" s="284" t="s">
        <v>281</v>
      </c>
      <c r="F40" s="432" t="s">
        <v>8</v>
      </c>
      <c r="G40" s="429"/>
      <c r="H40" s="429"/>
    </row>
    <row r="41" spans="1:8" x14ac:dyDescent="0.25">
      <c r="A41" s="281" t="s">
        <v>282</v>
      </c>
      <c r="B41" s="427"/>
      <c r="C41" s="428"/>
      <c r="D41" s="334">
        <v>970000</v>
      </c>
      <c r="E41" s="433">
        <f>E43</f>
        <v>0.11</v>
      </c>
      <c r="F41" s="434">
        <f>E41*D41</f>
        <v>106700</v>
      </c>
      <c r="G41" s="429"/>
      <c r="H41" s="429"/>
    </row>
    <row r="42" spans="1:8" x14ac:dyDescent="0.25">
      <c r="A42" s="281" t="s">
        <v>283</v>
      </c>
      <c r="B42" s="427"/>
      <c r="C42" s="428"/>
      <c r="D42" s="425">
        <v>2510000</v>
      </c>
      <c r="E42" s="433">
        <f>E43</f>
        <v>0.11</v>
      </c>
      <c r="F42" s="434">
        <f>E42*D42</f>
        <v>276100</v>
      </c>
      <c r="G42" s="429"/>
      <c r="H42" s="429"/>
    </row>
    <row r="43" spans="1:8" ht="16.5" x14ac:dyDescent="0.35">
      <c r="A43" s="435" t="s">
        <v>284</v>
      </c>
      <c r="B43" s="427"/>
      <c r="C43" s="428"/>
      <c r="D43" s="425">
        <v>580000</v>
      </c>
      <c r="E43" s="433">
        <v>0.11</v>
      </c>
      <c r="F43" s="436">
        <f>E43*D43</f>
        <v>63800</v>
      </c>
      <c r="G43" s="429"/>
      <c r="H43" s="429"/>
    </row>
    <row r="44" spans="1:8" x14ac:dyDescent="0.25">
      <c r="A44" s="355" t="s">
        <v>285</v>
      </c>
      <c r="B44" s="427"/>
      <c r="C44" s="428"/>
      <c r="D44" s="429"/>
      <c r="E44" s="429"/>
      <c r="F44" s="429">
        <f>F41+F42+F43</f>
        <v>446600</v>
      </c>
      <c r="G44" s="429"/>
      <c r="H44" s="429"/>
    </row>
    <row r="45" spans="1:8" x14ac:dyDescent="0.25">
      <c r="A45" s="355"/>
      <c r="B45" s="427"/>
      <c r="C45" s="428"/>
      <c r="D45" s="429"/>
      <c r="E45" s="429"/>
      <c r="F45" s="429"/>
      <c r="G45" s="429"/>
      <c r="H45" s="429"/>
    </row>
    <row r="46" spans="1:8" x14ac:dyDescent="0.25">
      <c r="A46" s="355"/>
      <c r="B46" s="427"/>
      <c r="C46" s="428"/>
      <c r="D46" s="437">
        <v>40908</v>
      </c>
      <c r="E46" s="437">
        <v>41274</v>
      </c>
      <c r="F46" s="437">
        <v>41621</v>
      </c>
      <c r="G46" s="437">
        <v>42004</v>
      </c>
      <c r="H46" s="437">
        <v>42369</v>
      </c>
    </row>
    <row r="47" spans="1:8" x14ac:dyDescent="0.25">
      <c r="A47" s="355"/>
      <c r="B47" s="427"/>
      <c r="C47" s="428"/>
      <c r="D47" s="423" t="s">
        <v>8</v>
      </c>
      <c r="E47" s="423" t="s">
        <v>8</v>
      </c>
      <c r="F47" s="423" t="s">
        <v>8</v>
      </c>
      <c r="G47" s="423" t="s">
        <v>8</v>
      </c>
      <c r="H47" s="423" t="s">
        <v>8</v>
      </c>
    </row>
    <row r="48" spans="1:8" x14ac:dyDescent="0.25">
      <c r="A48" s="267" t="s">
        <v>329</v>
      </c>
      <c r="B48" s="427"/>
      <c r="C48" s="428"/>
      <c r="D48" s="429">
        <f>D32</f>
        <v>9691426.4307654947</v>
      </c>
      <c r="E48" s="429">
        <v>9382534</v>
      </c>
      <c r="F48" s="429">
        <v>9027219</v>
      </c>
      <c r="G48" s="429">
        <v>8665762</v>
      </c>
      <c r="H48" s="429">
        <v>8280712</v>
      </c>
    </row>
    <row r="49" spans="1:8" x14ac:dyDescent="0.25">
      <c r="A49" s="281" t="s">
        <v>286</v>
      </c>
      <c r="B49" s="427"/>
      <c r="C49" s="428"/>
      <c r="D49" s="429">
        <f>F44</f>
        <v>446600</v>
      </c>
      <c r="E49" s="429">
        <f>D49</f>
        <v>446600</v>
      </c>
      <c r="F49" s="429">
        <f>E49</f>
        <v>446600</v>
      </c>
      <c r="G49" s="429">
        <f>F49</f>
        <v>446600</v>
      </c>
      <c r="H49" s="429">
        <f>G49</f>
        <v>446600</v>
      </c>
    </row>
    <row r="50" spans="1:8" x14ac:dyDescent="0.25">
      <c r="A50" s="269" t="s">
        <v>287</v>
      </c>
      <c r="B50" s="427"/>
      <c r="C50" s="428"/>
      <c r="D50" s="453">
        <f>D49/D48</f>
        <v>4.6081967725851526E-2</v>
      </c>
      <c r="E50" s="453">
        <f>E49/E48</f>
        <v>4.759908144217756E-2</v>
      </c>
      <c r="F50" s="453">
        <f>F49/F48</f>
        <v>4.9472600587179727E-2</v>
      </c>
      <c r="G50" s="453">
        <f>G49/G48</f>
        <v>5.1536148811841362E-2</v>
      </c>
      <c r="H50" s="453">
        <f>H49/H48</f>
        <v>5.3932560388526979E-2</v>
      </c>
    </row>
    <row r="51" spans="1:8" x14ac:dyDescent="0.25">
      <c r="A51" s="269"/>
      <c r="B51" s="427"/>
      <c r="C51" s="428"/>
      <c r="D51" s="398"/>
      <c r="E51" s="398"/>
      <c r="F51" s="398"/>
      <c r="G51" s="398"/>
      <c r="H51" s="398"/>
    </row>
    <row r="52" spans="1:8" x14ac:dyDescent="0.25">
      <c r="A52" s="370"/>
      <c r="B52" s="370"/>
      <c r="C52" s="370"/>
      <c r="D52" s="370"/>
      <c r="E52" s="370"/>
      <c r="F52" s="370"/>
      <c r="G52" s="370"/>
      <c r="H52" s="370"/>
    </row>
    <row r="53" spans="1:8" x14ac:dyDescent="0.25">
      <c r="A53" s="281" t="s">
        <v>330</v>
      </c>
      <c r="B53" s="379"/>
      <c r="C53" s="379"/>
      <c r="D53" s="379"/>
      <c r="E53" s="379"/>
      <c r="F53" s="379"/>
      <c r="G53" s="281"/>
      <c r="H53" s="281"/>
    </row>
    <row r="54" spans="1:8" x14ac:dyDescent="0.25">
      <c r="A54" s="281" t="s">
        <v>331</v>
      </c>
      <c r="B54" s="379"/>
      <c r="C54" s="379"/>
      <c r="D54" s="379"/>
      <c r="E54" s="379"/>
      <c r="F54" s="379"/>
      <c r="G54" s="281"/>
      <c r="H54" s="281"/>
    </row>
    <row r="55" spans="1:8" x14ac:dyDescent="0.25">
      <c r="A55" s="281" t="s">
        <v>332</v>
      </c>
      <c r="B55" s="379"/>
      <c r="C55" s="379"/>
      <c r="D55" s="379"/>
      <c r="E55" s="379"/>
      <c r="F55" s="379"/>
      <c r="G55" s="281"/>
      <c r="H55" s="281"/>
    </row>
    <row r="56" spans="1:8" x14ac:dyDescent="0.25">
      <c r="A56" s="281" t="s">
        <v>333</v>
      </c>
      <c r="B56" s="379"/>
      <c r="C56" s="379"/>
      <c r="D56" s="379"/>
      <c r="E56" s="379"/>
      <c r="F56" s="379"/>
      <c r="G56" s="281"/>
      <c r="H56" s="28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Ex 1</vt:lpstr>
      <vt:lpstr>Ex 2</vt:lpstr>
      <vt:lpstr>Ex 3</vt:lpstr>
      <vt:lpstr>Ex 4</vt:lpstr>
      <vt:lpstr>Ex 5</vt:lpstr>
      <vt:lpstr>Ex 6-1</vt:lpstr>
      <vt:lpstr>Ex 6-2</vt:lpstr>
      <vt:lpstr>Ex 7</vt:lpstr>
      <vt:lpstr>'Ex 3'!Print_Area</vt:lpstr>
      <vt:lpstr>'Ex 4'!Print_Area</vt:lpstr>
      <vt:lpstr>'Ex 5'!Print_Area</vt:lpstr>
      <vt:lpstr>'Ex 6-1'!Print_Area</vt:lpstr>
      <vt:lpstr>'Ex 6-2'!Print_Area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McCallister, Mary</dc:creator>
  <cp:lastModifiedBy>Tobin Conley</cp:lastModifiedBy>
  <cp:lastPrinted>2010-12-30T19:37:22Z</cp:lastPrinted>
  <dcterms:created xsi:type="dcterms:W3CDTF">2010-12-20T15:24:18Z</dcterms:created>
  <dcterms:modified xsi:type="dcterms:W3CDTF">2011-08-16T16:23:28Z</dcterms:modified>
</cp:coreProperties>
</file>